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PRI\MiscDevelopmentFiles\Builds\Staged\DEPLOY_Documents\Excel\"/>
    </mc:Choice>
  </mc:AlternateContent>
  <bookViews>
    <workbookView xWindow="0" yWindow="135" windowWidth="15195" windowHeight="7800"/>
  </bookViews>
  <sheets>
    <sheet name="Degrees Granted (2)" sheetId="6" r:id="rId1"/>
    <sheet name="Sci &amp; Tech Degrees" sheetId="5" r:id="rId2"/>
    <sheet name="0102 Exp" sheetId="4" r:id="rId3"/>
    <sheet name="Degrees Granted" sheetId="2" r:id="rId4"/>
    <sheet name="% of Inst" sheetId="1" r:id="rId5"/>
    <sheet name="% of State" sheetId="3" r:id="rId6"/>
  </sheets>
  <definedNames>
    <definedName name="_xlnm.Print_Area" localSheetId="2">'0102 Exp'!$A$2:$I$29</definedName>
    <definedName name="_xlnm.Print_Area" localSheetId="0">'Degrees Granted (2)'!$A$1:$AD$36</definedName>
    <definedName name="_xlnm.Print_Titles" localSheetId="4">'% of Inst'!$A:$A</definedName>
    <definedName name="_xlnm.Print_Titles" localSheetId="5">'% of State'!$A:$A</definedName>
    <definedName name="_xlnm.Print_Titles" localSheetId="3">'Degrees Granted'!$A:$A</definedName>
    <definedName name="_xlnm.Print_Titles" localSheetId="0">'Degrees Granted (2)'!$A:$A</definedName>
    <definedName name="_xlnm.Print_Titles" localSheetId="1">'Sci &amp; Tech Degrees'!$A:$A</definedName>
  </definedNames>
  <calcPr calcId="162913" fullCalcOnLoad="1"/>
</workbook>
</file>

<file path=xl/calcChain.xml><?xml version="1.0" encoding="utf-8"?>
<calcChain xmlns="http://schemas.openxmlformats.org/spreadsheetml/2006/main">
  <c r="C36" i="6" l="1"/>
  <c r="D36" i="6"/>
  <c r="E36" i="6"/>
  <c r="F36" i="6"/>
  <c r="H36" i="6"/>
  <c r="I36" i="6"/>
  <c r="J36" i="6"/>
  <c r="K38" i="6" s="1"/>
  <c r="K36" i="6"/>
  <c r="M36" i="6"/>
  <c r="P38" i="6" s="1"/>
  <c r="N36" i="6"/>
  <c r="O36" i="6"/>
  <c r="P36" i="6"/>
  <c r="R36" i="6"/>
  <c r="S36" i="6"/>
  <c r="T36" i="6"/>
  <c r="U36" i="6"/>
  <c r="W36" i="6"/>
  <c r="X36" i="6"/>
  <c r="Y36" i="6"/>
  <c r="AA36" i="6"/>
  <c r="AC38" i="6" s="1"/>
  <c r="AB36" i="6"/>
  <c r="AC36" i="6"/>
  <c r="F38" i="6"/>
  <c r="U38" i="6"/>
  <c r="Y38" i="6"/>
  <c r="C15" i="5"/>
  <c r="D15" i="5"/>
  <c r="F16" i="5" s="1"/>
  <c r="E15" i="5"/>
  <c r="F15" i="5"/>
  <c r="H15" i="5"/>
  <c r="K16" i="5" s="1"/>
  <c r="I15" i="5"/>
  <c r="J15" i="5"/>
  <c r="K15" i="5"/>
  <c r="M15" i="5"/>
  <c r="P16" i="5" s="1"/>
  <c r="N15" i="5"/>
  <c r="O15" i="5"/>
  <c r="P15" i="5"/>
  <c r="R15" i="5"/>
  <c r="S15" i="5"/>
  <c r="T15" i="5"/>
  <c r="U16" i="5" s="1"/>
  <c r="U15" i="5"/>
  <c r="W15" i="5"/>
  <c r="X15" i="5"/>
  <c r="Y16" i="5" s="1"/>
  <c r="Y15" i="5"/>
  <c r="AA15" i="5"/>
  <c r="AB15" i="5"/>
  <c r="AC16" i="5" s="1"/>
  <c r="AC15" i="5"/>
  <c r="D26" i="4"/>
  <c r="D25" i="4"/>
  <c r="D24" i="4"/>
  <c r="D23" i="4"/>
  <c r="D22" i="4"/>
  <c r="D17" i="4"/>
  <c r="D16" i="4"/>
  <c r="D14" i="4"/>
  <c r="D5" i="4"/>
  <c r="D6" i="4"/>
  <c r="I14" i="4"/>
  <c r="H14" i="4"/>
  <c r="H11" i="4"/>
  <c r="H10" i="4"/>
  <c r="H9" i="4"/>
  <c r="H8" i="4"/>
  <c r="I7" i="4"/>
  <c r="H7" i="4"/>
  <c r="D7" i="4" s="1"/>
  <c r="H4" i="4"/>
  <c r="H29" i="4" s="1"/>
  <c r="G18" i="4"/>
  <c r="I29" i="4"/>
  <c r="H27" i="4"/>
  <c r="G27" i="4"/>
  <c r="D27" i="4" s="1"/>
  <c r="G15" i="4"/>
  <c r="G14" i="4"/>
  <c r="G11" i="4"/>
  <c r="G10" i="4"/>
  <c r="D10" i="4" s="1"/>
  <c r="G9" i="4"/>
  <c r="G8" i="4"/>
  <c r="G7" i="4"/>
  <c r="G29" i="4" s="1"/>
  <c r="F18" i="4"/>
  <c r="F29" i="4" s="1"/>
  <c r="E14" i="4"/>
  <c r="E21" i="4"/>
  <c r="D21" i="4" s="1"/>
  <c r="E18" i="4"/>
  <c r="D18" i="4" s="1"/>
  <c r="E16" i="4"/>
  <c r="E15" i="4"/>
  <c r="D15" i="4" s="1"/>
  <c r="E11" i="4"/>
  <c r="D11" i="4" s="1"/>
  <c r="E10" i="4"/>
  <c r="E9" i="4"/>
  <c r="D9" i="4" s="1"/>
  <c r="E8" i="4"/>
  <c r="D8" i="4" s="1"/>
  <c r="E5" i="4"/>
  <c r="E4" i="4"/>
  <c r="D4" i="4" s="1"/>
  <c r="E31" i="4"/>
  <c r="T9" i="3"/>
  <c r="T10" i="3"/>
  <c r="T11" i="3"/>
  <c r="T24" i="3"/>
  <c r="T25" i="3"/>
  <c r="S8" i="3"/>
  <c r="S9" i="3"/>
  <c r="S10" i="3"/>
  <c r="S11" i="3"/>
  <c r="S13" i="3"/>
  <c r="S16" i="3"/>
  <c r="S17" i="3"/>
  <c r="S19" i="3"/>
  <c r="S20" i="3"/>
  <c r="S21" i="3"/>
  <c r="S24" i="3"/>
  <c r="S25" i="3"/>
  <c r="S26" i="3"/>
  <c r="S27" i="3"/>
  <c r="S28" i="3"/>
  <c r="S30" i="3"/>
  <c r="S35" i="3"/>
  <c r="R8" i="3"/>
  <c r="R9" i="3"/>
  <c r="R10" i="3"/>
  <c r="R11" i="3"/>
  <c r="R12" i="3"/>
  <c r="R13" i="3"/>
  <c r="R15" i="3"/>
  <c r="R16" i="3"/>
  <c r="R17" i="3"/>
  <c r="R19" i="3"/>
  <c r="R20" i="3"/>
  <c r="R23" i="3"/>
  <c r="R24" i="3"/>
  <c r="R25" i="3"/>
  <c r="R26" i="3"/>
  <c r="R27" i="3"/>
  <c r="R28" i="3"/>
  <c r="R29" i="3"/>
  <c r="R30" i="3"/>
  <c r="R35" i="3"/>
  <c r="P10" i="3"/>
  <c r="P11" i="3"/>
  <c r="P16" i="3"/>
  <c r="P19" i="3"/>
  <c r="P21" i="3"/>
  <c r="P23" i="3"/>
  <c r="P24" i="3"/>
  <c r="P25" i="3"/>
  <c r="P28" i="3"/>
  <c r="P30" i="3"/>
  <c r="P35" i="3"/>
  <c r="M5" i="3"/>
  <c r="N5" i="3"/>
  <c r="M6" i="3"/>
  <c r="N6" i="3"/>
  <c r="M7" i="3"/>
  <c r="N7" i="3"/>
  <c r="M8" i="3"/>
  <c r="N8" i="3"/>
  <c r="M9" i="3"/>
  <c r="M10" i="3"/>
  <c r="N10" i="3"/>
  <c r="M11" i="3"/>
  <c r="N11" i="3"/>
  <c r="M13" i="3"/>
  <c r="N13" i="3"/>
  <c r="M16" i="3"/>
  <c r="N16" i="3"/>
  <c r="M17" i="3"/>
  <c r="N17" i="3"/>
  <c r="N18" i="3"/>
  <c r="M19" i="3"/>
  <c r="N19" i="3"/>
  <c r="M20" i="3"/>
  <c r="N20" i="3"/>
  <c r="M21" i="3"/>
  <c r="N21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O32" i="3"/>
  <c r="M35" i="3"/>
  <c r="N35" i="3"/>
  <c r="D35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9" i="3"/>
  <c r="D20" i="3"/>
  <c r="D21" i="3"/>
  <c r="D22" i="3"/>
  <c r="D23" i="3"/>
  <c r="D24" i="3"/>
  <c r="D25" i="3"/>
  <c r="D28" i="3"/>
  <c r="D29" i="3"/>
  <c r="D30" i="3"/>
  <c r="E15" i="3"/>
  <c r="E30" i="3"/>
  <c r="E31" i="3"/>
  <c r="E32" i="3"/>
  <c r="E33" i="3"/>
  <c r="E34" i="3"/>
  <c r="F35" i="3"/>
  <c r="F3" i="3"/>
  <c r="F4" i="3"/>
  <c r="F5" i="3"/>
  <c r="F6" i="3"/>
  <c r="F8" i="3"/>
  <c r="F10" i="3"/>
  <c r="F11" i="3"/>
  <c r="F13" i="3"/>
  <c r="F14" i="3"/>
  <c r="F16" i="3"/>
  <c r="F19" i="3"/>
  <c r="F20" i="3"/>
  <c r="F22" i="3"/>
  <c r="F24" i="3"/>
  <c r="F25" i="3"/>
  <c r="F28" i="3"/>
  <c r="F30" i="3"/>
  <c r="H35" i="3"/>
  <c r="H7" i="3"/>
  <c r="H8" i="3"/>
  <c r="H9" i="3"/>
  <c r="H10" i="3"/>
  <c r="H11" i="3"/>
  <c r="H13" i="3"/>
  <c r="H14" i="3"/>
  <c r="H16" i="3"/>
  <c r="H17" i="3"/>
  <c r="H19" i="3"/>
  <c r="H20" i="3"/>
  <c r="H22" i="3"/>
  <c r="H23" i="3"/>
  <c r="H24" i="3"/>
  <c r="H25" i="3"/>
  <c r="H26" i="3"/>
  <c r="H27" i="3"/>
  <c r="H28" i="3"/>
  <c r="H29" i="3"/>
  <c r="H30" i="3"/>
  <c r="I35" i="3"/>
  <c r="I6" i="3"/>
  <c r="I7" i="3"/>
  <c r="I8" i="3"/>
  <c r="I9" i="3"/>
  <c r="I10" i="3"/>
  <c r="I11" i="3"/>
  <c r="I13" i="3"/>
  <c r="I14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J15" i="3"/>
  <c r="K35" i="3"/>
  <c r="K8" i="3"/>
  <c r="K9" i="3"/>
  <c r="K10" i="3"/>
  <c r="K11" i="3"/>
  <c r="K13" i="3"/>
  <c r="K14" i="3"/>
  <c r="K16" i="3"/>
  <c r="K18" i="3"/>
  <c r="K19" i="3"/>
  <c r="K20" i="3"/>
  <c r="K22" i="3"/>
  <c r="K23" i="3"/>
  <c r="K24" i="3"/>
  <c r="K25" i="3"/>
  <c r="K26" i="3"/>
  <c r="K27" i="3"/>
  <c r="K28" i="3"/>
  <c r="K29" i="3"/>
  <c r="K30" i="3"/>
  <c r="AE35" i="3"/>
  <c r="AE3" i="3"/>
  <c r="AE4" i="3"/>
  <c r="AE5" i="3"/>
  <c r="AE6" i="3"/>
  <c r="AE7" i="3"/>
  <c r="AE8" i="3"/>
  <c r="AE9" i="3"/>
  <c r="AE10" i="3"/>
  <c r="AE11" i="3"/>
  <c r="AE12" i="3"/>
  <c r="AE13" i="3"/>
  <c r="AE16" i="3"/>
  <c r="AE19" i="3"/>
  <c r="AE20" i="3"/>
  <c r="AE23" i="3"/>
  <c r="AE24" i="3"/>
  <c r="AE25" i="3"/>
  <c r="AE26" i="3"/>
  <c r="AE27" i="3"/>
  <c r="AE28" i="3"/>
  <c r="AE29" i="3"/>
  <c r="AE30" i="3"/>
  <c r="AF35" i="3"/>
  <c r="AF4" i="3"/>
  <c r="AF5" i="3"/>
  <c r="AF6" i="3"/>
  <c r="AF8" i="3"/>
  <c r="AF9" i="3"/>
  <c r="AF10" i="3"/>
  <c r="AF11" i="3"/>
  <c r="AF19" i="3"/>
  <c r="AF24" i="3"/>
  <c r="AF25" i="3"/>
  <c r="AF27" i="3"/>
  <c r="AF28" i="3"/>
  <c r="AF30" i="3"/>
  <c r="AG33" i="3"/>
  <c r="AH10" i="3"/>
  <c r="AH11" i="3"/>
  <c r="AH30" i="3"/>
  <c r="Z35" i="3"/>
  <c r="Z6" i="3"/>
  <c r="Z9" i="3"/>
  <c r="Z10" i="3"/>
  <c r="Z11" i="3"/>
  <c r="Z13" i="3"/>
  <c r="Z16" i="3"/>
  <c r="Z17" i="3"/>
  <c r="Z19" i="3"/>
  <c r="Z20" i="3"/>
  <c r="Z22" i="3"/>
  <c r="Z23" i="3"/>
  <c r="Z24" i="3"/>
  <c r="Z25" i="3"/>
  <c r="Z26" i="3"/>
  <c r="Z27" i="3"/>
  <c r="Z28" i="3"/>
  <c r="Z29" i="3"/>
  <c r="Z30" i="3"/>
  <c r="AA35" i="3"/>
  <c r="AA38" i="3" s="1"/>
  <c r="AA39" i="3" s="1"/>
  <c r="AA5" i="3"/>
  <c r="AA6" i="3"/>
  <c r="AA7" i="3"/>
  <c r="AA9" i="3"/>
  <c r="AA10" i="3"/>
  <c r="AA11" i="3"/>
  <c r="AA13" i="3"/>
  <c r="AA16" i="3"/>
  <c r="AA17" i="3"/>
  <c r="AA19" i="3"/>
  <c r="AA20" i="3"/>
  <c r="AA22" i="3"/>
  <c r="AA24" i="3"/>
  <c r="AA25" i="3"/>
  <c r="AA26" i="3"/>
  <c r="AA27" i="3"/>
  <c r="AA28" i="3"/>
  <c r="AA29" i="3"/>
  <c r="AA30" i="3"/>
  <c r="AB35" i="3"/>
  <c r="AB10" i="3"/>
  <c r="AB11" i="3"/>
  <c r="AB25" i="3"/>
  <c r="AJ35" i="3"/>
  <c r="AJ5" i="3"/>
  <c r="AJ8" i="3"/>
  <c r="AJ9" i="3"/>
  <c r="AJ10" i="3"/>
  <c r="AJ12" i="3"/>
  <c r="AJ15" i="3"/>
  <c r="AJ16" i="3"/>
  <c r="AJ17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K35" i="3"/>
  <c r="AK8" i="3"/>
  <c r="AK9" i="3"/>
  <c r="AK10" i="3"/>
  <c r="AK16" i="3"/>
  <c r="AK17" i="3"/>
  <c r="AK19" i="3"/>
  <c r="AK20" i="3"/>
  <c r="AK22" i="3"/>
  <c r="AK25" i="3"/>
  <c r="AK27" i="3"/>
  <c r="AK28" i="3"/>
  <c r="AK30" i="3"/>
  <c r="AL10" i="3"/>
  <c r="V35" i="3"/>
  <c r="V5" i="3"/>
  <c r="V6" i="3"/>
  <c r="V7" i="3"/>
  <c r="V8" i="3"/>
  <c r="V9" i="3"/>
  <c r="V10" i="3"/>
  <c r="V11" i="3"/>
  <c r="V12" i="3"/>
  <c r="V13" i="3"/>
  <c r="V14" i="3"/>
  <c r="V16" i="3"/>
  <c r="V17" i="3"/>
  <c r="V19" i="3"/>
  <c r="V20" i="3"/>
  <c r="V22" i="3"/>
  <c r="V23" i="3"/>
  <c r="V24" i="3"/>
  <c r="V25" i="3"/>
  <c r="V26" i="3"/>
  <c r="V27" i="3"/>
  <c r="V28" i="3"/>
  <c r="V29" i="3"/>
  <c r="V30" i="3"/>
  <c r="W35" i="3"/>
  <c r="W5" i="3"/>
  <c r="W6" i="3"/>
  <c r="W7" i="3"/>
  <c r="W8" i="3"/>
  <c r="W9" i="3"/>
  <c r="W10" i="3"/>
  <c r="W11" i="3"/>
  <c r="W12" i="3"/>
  <c r="W13" i="3"/>
  <c r="W14" i="3"/>
  <c r="W16" i="3"/>
  <c r="W19" i="3"/>
  <c r="W20" i="3"/>
  <c r="W22" i="3"/>
  <c r="W23" i="3"/>
  <c r="W24" i="3"/>
  <c r="W25" i="3"/>
  <c r="W26" i="3"/>
  <c r="W27" i="3"/>
  <c r="W28" i="3"/>
  <c r="W29" i="3"/>
  <c r="W30" i="3"/>
  <c r="X35" i="3"/>
  <c r="X9" i="3"/>
  <c r="X10" i="3"/>
  <c r="X11" i="3"/>
  <c r="X13" i="3"/>
  <c r="X14" i="3"/>
  <c r="X19" i="3"/>
  <c r="X24" i="3"/>
  <c r="X25" i="3"/>
  <c r="X27" i="3"/>
  <c r="X28" i="3"/>
  <c r="AN35" i="3"/>
  <c r="AN8" i="3"/>
  <c r="AN9" i="3"/>
  <c r="AN10" i="3"/>
  <c r="AN11" i="3"/>
  <c r="AN12" i="3"/>
  <c r="AN13" i="3"/>
  <c r="AN16" i="3"/>
  <c r="AN17" i="3"/>
  <c r="AN19" i="3"/>
  <c r="AN20" i="3"/>
  <c r="AN23" i="3"/>
  <c r="AN24" i="3"/>
  <c r="AN25" i="3"/>
  <c r="AN26" i="3"/>
  <c r="AN28" i="3"/>
  <c r="AN29" i="3"/>
  <c r="AN30" i="3"/>
  <c r="AO35" i="3"/>
  <c r="AO9" i="3"/>
  <c r="AO10" i="3"/>
  <c r="AO16" i="3"/>
  <c r="AO20" i="3"/>
  <c r="AO25" i="3"/>
  <c r="AO26" i="3"/>
  <c r="AO27" i="3"/>
  <c r="AO28" i="3"/>
  <c r="AO30" i="3"/>
  <c r="AP10" i="3"/>
  <c r="AR35" i="3"/>
  <c r="AR10" i="3"/>
  <c r="AR17" i="3"/>
  <c r="AR26" i="3"/>
  <c r="AR27" i="3"/>
  <c r="AR30" i="3"/>
  <c r="AS35" i="3"/>
  <c r="AS10" i="3"/>
  <c r="AS27" i="3"/>
  <c r="AS30" i="3"/>
  <c r="AU17" i="3"/>
  <c r="C35" i="3"/>
  <c r="C3" i="3"/>
  <c r="C4" i="3"/>
  <c r="C5" i="3"/>
  <c r="C6" i="3"/>
  <c r="C7" i="3"/>
  <c r="C8" i="3"/>
  <c r="C9" i="3"/>
  <c r="C10" i="3"/>
  <c r="C11" i="3"/>
  <c r="C12" i="3"/>
  <c r="C13" i="3"/>
  <c r="C14" i="3"/>
  <c r="C16" i="3"/>
  <c r="C19" i="3"/>
  <c r="C20" i="3"/>
  <c r="C21" i="3"/>
  <c r="C22" i="3"/>
  <c r="C23" i="3"/>
  <c r="C24" i="3"/>
  <c r="C25" i="3"/>
  <c r="C26" i="3"/>
  <c r="C28" i="3"/>
  <c r="C29" i="3"/>
  <c r="C30" i="3"/>
  <c r="F32" i="2"/>
  <c r="F36" i="2" s="1"/>
  <c r="F33" i="2"/>
  <c r="F34" i="2"/>
  <c r="M36" i="2"/>
  <c r="C32" i="2"/>
  <c r="C33" i="2"/>
  <c r="C34" i="2"/>
  <c r="C36" i="2" s="1"/>
  <c r="N36" i="2"/>
  <c r="I36" i="3" s="1"/>
  <c r="I38" i="3" s="1"/>
  <c r="I39" i="3" s="1"/>
  <c r="D36" i="2"/>
  <c r="W36" i="3" s="1"/>
  <c r="W38" i="3" s="1"/>
  <c r="W39" i="3" s="1"/>
  <c r="O36" i="2"/>
  <c r="J36" i="3" s="1"/>
  <c r="J38" i="3" s="1"/>
  <c r="J39" i="3" s="1"/>
  <c r="E36" i="2"/>
  <c r="P36" i="2"/>
  <c r="P36" i="1" s="1"/>
  <c r="R36" i="2"/>
  <c r="S36" i="2"/>
  <c r="T36" i="2"/>
  <c r="AG36" i="3" s="1"/>
  <c r="AG38" i="3" s="1"/>
  <c r="AG39" i="3" s="1"/>
  <c r="U36" i="2"/>
  <c r="W36" i="2"/>
  <c r="X36" i="2"/>
  <c r="N36" i="3" s="1"/>
  <c r="Y36" i="2"/>
  <c r="O36" i="3" s="1"/>
  <c r="O38" i="3" s="1"/>
  <c r="O39" i="3" s="1"/>
  <c r="Z36" i="2"/>
  <c r="AB36" i="2"/>
  <c r="AD38" i="2" s="1"/>
  <c r="AC36" i="2"/>
  <c r="AA36" i="3" s="1"/>
  <c r="AD36" i="2"/>
  <c r="AG36" i="2"/>
  <c r="AH36" i="2"/>
  <c r="AK36" i="3" s="1"/>
  <c r="AI36" i="2"/>
  <c r="AK36" i="2"/>
  <c r="AL36" i="2"/>
  <c r="AM36" i="2"/>
  <c r="AO36" i="2"/>
  <c r="AP36" i="2"/>
  <c r="AQ36" i="2"/>
  <c r="AS36" i="2"/>
  <c r="AT36" i="2"/>
  <c r="AU36" i="2"/>
  <c r="AW36" i="2"/>
  <c r="AX36" i="2"/>
  <c r="AZ36" i="2"/>
  <c r="H36" i="2"/>
  <c r="I36" i="2"/>
  <c r="D36" i="3" s="1"/>
  <c r="D38" i="3" s="1"/>
  <c r="D39" i="3" s="1"/>
  <c r="J36" i="2"/>
  <c r="E36" i="3" s="1"/>
  <c r="E38" i="3" s="1"/>
  <c r="E39" i="3" s="1"/>
  <c r="K36" i="2"/>
  <c r="K36" i="1" s="1"/>
  <c r="U38" i="2"/>
  <c r="S5" i="1" s="1"/>
  <c r="S4" i="1"/>
  <c r="R6" i="1"/>
  <c r="S6" i="1"/>
  <c r="R9" i="1"/>
  <c r="S9" i="1"/>
  <c r="S10" i="1"/>
  <c r="S11" i="1"/>
  <c r="U11" i="1"/>
  <c r="S19" i="1"/>
  <c r="R20" i="1"/>
  <c r="R24" i="1"/>
  <c r="S25" i="1"/>
  <c r="R26" i="1"/>
  <c r="R29" i="1"/>
  <c r="R30" i="1"/>
  <c r="U30" i="1"/>
  <c r="S35" i="1"/>
  <c r="R36" i="1"/>
  <c r="AZ38" i="2"/>
  <c r="AY36" i="1" s="1"/>
  <c r="AY17" i="1"/>
  <c r="AX38" i="2"/>
  <c r="AW10" i="1" s="1"/>
  <c r="AW36" i="1"/>
  <c r="AM38" i="2"/>
  <c r="AJ8" i="1" s="1"/>
  <c r="AK8" i="1"/>
  <c r="AJ9" i="1"/>
  <c r="AL10" i="1"/>
  <c r="AJ11" i="1"/>
  <c r="AL11" i="1"/>
  <c r="AJ12" i="1"/>
  <c r="AK13" i="1"/>
  <c r="AJ15" i="1"/>
  <c r="AJ19" i="1"/>
  <c r="AK19" i="1"/>
  <c r="AK20" i="1"/>
  <c r="AK21" i="1"/>
  <c r="AJ24" i="1"/>
  <c r="AK24" i="1"/>
  <c r="AJ26" i="1"/>
  <c r="AK26" i="1"/>
  <c r="AK27" i="1"/>
  <c r="AJ28" i="1"/>
  <c r="AJ29" i="1"/>
  <c r="AJ30" i="1"/>
  <c r="AK36" i="1"/>
  <c r="AL36" i="1"/>
  <c r="K38" i="2"/>
  <c r="H6" i="1" s="1"/>
  <c r="J30" i="1"/>
  <c r="P38" i="2"/>
  <c r="M8" i="1" s="1"/>
  <c r="M7" i="1"/>
  <c r="P8" i="1"/>
  <c r="P10" i="1"/>
  <c r="N11" i="1"/>
  <c r="P13" i="1"/>
  <c r="N16" i="1"/>
  <c r="M17" i="1"/>
  <c r="M19" i="1"/>
  <c r="M22" i="1"/>
  <c r="P22" i="1"/>
  <c r="M24" i="1"/>
  <c r="M26" i="1"/>
  <c r="P26" i="1"/>
  <c r="M28" i="1"/>
  <c r="M30" i="1"/>
  <c r="P30" i="1"/>
  <c r="M36" i="1"/>
  <c r="K4" i="1"/>
  <c r="I5" i="1"/>
  <c r="I6" i="1"/>
  <c r="K6" i="1"/>
  <c r="H9" i="1"/>
  <c r="H10" i="1"/>
  <c r="H11" i="1"/>
  <c r="I11" i="1"/>
  <c r="K13" i="1"/>
  <c r="I14" i="1"/>
  <c r="J15" i="1"/>
  <c r="H16" i="1"/>
  <c r="H20" i="1"/>
  <c r="K20" i="1"/>
  <c r="H22" i="1"/>
  <c r="I22" i="1"/>
  <c r="K24" i="1"/>
  <c r="I25" i="1"/>
  <c r="H28" i="1"/>
  <c r="I28" i="1"/>
  <c r="K30" i="1"/>
  <c r="H35" i="1"/>
  <c r="H36" i="1"/>
  <c r="I36" i="1"/>
  <c r="X36" i="3" l="1"/>
  <c r="X38" i="3" s="1"/>
  <c r="X39" i="3" s="1"/>
  <c r="P36" i="3"/>
  <c r="P38" i="3" s="1"/>
  <c r="P39" i="3" s="1"/>
  <c r="AK38" i="3"/>
  <c r="AK39" i="3" s="1"/>
  <c r="H36" i="3"/>
  <c r="H38" i="3" s="1"/>
  <c r="H39" i="3" s="1"/>
  <c r="N38" i="3"/>
  <c r="N39" i="3" s="1"/>
  <c r="M36" i="3"/>
  <c r="M38" i="3" s="1"/>
  <c r="M39" i="3" s="1"/>
  <c r="AU36" i="3"/>
  <c r="AU38" i="3" s="1"/>
  <c r="AU39" i="3" s="1"/>
  <c r="F38" i="2"/>
  <c r="V36" i="3"/>
  <c r="V38" i="3" s="1"/>
  <c r="V39" i="3" s="1"/>
  <c r="C36" i="3"/>
  <c r="C38" i="3" s="1"/>
  <c r="C39" i="3" s="1"/>
  <c r="R36" i="3"/>
  <c r="R38" i="3" s="1"/>
  <c r="R39" i="3" s="1"/>
  <c r="AL36" i="3"/>
  <c r="AL38" i="3" s="1"/>
  <c r="AL39" i="3" s="1"/>
  <c r="AO38" i="3"/>
  <c r="AO39" i="3" s="1"/>
  <c r="S18" i="5"/>
  <c r="AO36" i="1"/>
  <c r="AE36" i="3"/>
  <c r="AE38" i="3" s="1"/>
  <c r="AE39" i="3" s="1"/>
  <c r="T36" i="3"/>
  <c r="T38" i="3" s="1"/>
  <c r="T39" i="3" s="1"/>
  <c r="F36" i="1"/>
  <c r="AH36" i="3"/>
  <c r="AH38" i="3" s="1"/>
  <c r="AH39" i="3" s="1"/>
  <c r="AB36" i="3"/>
  <c r="AB38" i="3" s="1"/>
  <c r="AB39" i="3" s="1"/>
  <c r="AP36" i="3"/>
  <c r="AP38" i="3" s="1"/>
  <c r="AP39" i="3" s="1"/>
  <c r="K36" i="3"/>
  <c r="K38" i="3" s="1"/>
  <c r="K39" i="3" s="1"/>
  <c r="AR36" i="3"/>
  <c r="AR38" i="3" s="1"/>
  <c r="AR39" i="3" s="1"/>
  <c r="AJ36" i="3"/>
  <c r="AJ38" i="3" s="1"/>
  <c r="AJ39" i="3" s="1"/>
  <c r="AF38" i="3"/>
  <c r="AF39" i="3" s="1"/>
  <c r="AD11" i="1"/>
  <c r="AC22" i="1"/>
  <c r="AD27" i="1"/>
  <c r="AD36" i="1"/>
  <c r="AC5" i="1"/>
  <c r="AB28" i="1"/>
  <c r="AB23" i="1"/>
  <c r="AB6" i="1"/>
  <c r="AC13" i="1"/>
  <c r="AB24" i="1"/>
  <c r="AC28" i="1"/>
  <c r="AC6" i="1"/>
  <c r="AB16" i="1"/>
  <c r="AC24" i="1"/>
  <c r="AB29" i="1"/>
  <c r="AB10" i="1"/>
  <c r="AC20" i="1"/>
  <c r="AC7" i="1"/>
  <c r="AC16" i="1"/>
  <c r="AB25" i="1"/>
  <c r="AC29" i="1"/>
  <c r="AB9" i="1"/>
  <c r="AB17" i="1"/>
  <c r="AC25" i="1"/>
  <c r="AB30" i="1"/>
  <c r="AB19" i="1"/>
  <c r="AC19" i="1"/>
  <c r="AC9" i="1"/>
  <c r="AC17" i="1"/>
  <c r="AD25" i="1"/>
  <c r="AC30" i="1"/>
  <c r="AB26" i="1"/>
  <c r="AC26" i="1"/>
  <c r="AB35" i="1"/>
  <c r="AC10" i="1"/>
  <c r="AC35" i="1"/>
  <c r="AB27" i="1"/>
  <c r="AD10" i="1"/>
  <c r="AB20" i="1"/>
  <c r="AD26" i="1"/>
  <c r="AD35" i="1"/>
  <c r="AB11" i="1"/>
  <c r="AB36" i="1"/>
  <c r="AC11" i="1"/>
  <c r="AB22" i="1"/>
  <c r="AC27" i="1"/>
  <c r="AC36" i="1"/>
  <c r="AB13" i="1"/>
  <c r="D36" i="1"/>
  <c r="P35" i="1"/>
  <c r="I35" i="1"/>
  <c r="K25" i="1"/>
  <c r="H21" i="1"/>
  <c r="K14" i="1"/>
  <c r="I10" i="1"/>
  <c r="K5" i="1"/>
  <c r="M35" i="1"/>
  <c r="M27" i="1"/>
  <c r="M23" i="1"/>
  <c r="N17" i="1"/>
  <c r="P11" i="1"/>
  <c r="N7" i="1"/>
  <c r="AU38" i="2"/>
  <c r="AV10" i="1"/>
  <c r="T33" i="1"/>
  <c r="S24" i="1"/>
  <c r="U10" i="1"/>
  <c r="R5" i="1"/>
  <c r="AN36" i="3"/>
  <c r="AN38" i="3" s="1"/>
  <c r="AN39" i="3" s="1"/>
  <c r="AF36" i="3"/>
  <c r="AS36" i="3"/>
  <c r="AS38" i="3" s="1"/>
  <c r="AS39" i="3" s="1"/>
  <c r="Z36" i="3"/>
  <c r="Z38" i="3" s="1"/>
  <c r="Z39" i="3" s="1"/>
  <c r="J34" i="1"/>
  <c r="H25" i="1"/>
  <c r="I20" i="1"/>
  <c r="H14" i="1"/>
  <c r="I9" i="1"/>
  <c r="H5" i="1"/>
  <c r="N30" i="1"/>
  <c r="N26" i="1"/>
  <c r="N22" i="1"/>
  <c r="P16" i="1"/>
  <c r="M11" i="1"/>
  <c r="N6" i="1"/>
  <c r="AI38" i="2"/>
  <c r="AJ27" i="1"/>
  <c r="AJ20" i="1"/>
  <c r="AK11" i="1"/>
  <c r="AQ38" i="2"/>
  <c r="AV36" i="1"/>
  <c r="S30" i="1"/>
  <c r="R23" i="1"/>
  <c r="R10" i="1"/>
  <c r="R4" i="1"/>
  <c r="AW35" i="1"/>
  <c r="AO36" i="3"/>
  <c r="H3" i="1"/>
  <c r="P25" i="1"/>
  <c r="F36" i="3"/>
  <c r="F38" i="3" s="1"/>
  <c r="F39" i="3" s="1"/>
  <c r="S36" i="3"/>
  <c r="S38" i="3" s="1"/>
  <c r="S39" i="3" s="1"/>
  <c r="I24" i="1"/>
  <c r="I4" i="1"/>
  <c r="M16" i="1"/>
  <c r="K3" i="1"/>
  <c r="H30" i="1"/>
  <c r="H24" i="1"/>
  <c r="I19" i="1"/>
  <c r="H13" i="1"/>
  <c r="I8" i="1"/>
  <c r="H4" i="1"/>
  <c r="N29" i="1"/>
  <c r="N25" i="1"/>
  <c r="N20" i="1"/>
  <c r="O15" i="1"/>
  <c r="M10" i="1"/>
  <c r="Y36" i="1"/>
  <c r="Z38" i="2"/>
  <c r="AJ36" i="1"/>
  <c r="AL25" i="1"/>
  <c r="AK17" i="1"/>
  <c r="AK10" i="1"/>
  <c r="AW30" i="1"/>
  <c r="R3" i="1"/>
  <c r="S28" i="1"/>
  <c r="R19" i="1"/>
  <c r="S8" i="1"/>
  <c r="I30" i="1"/>
  <c r="K8" i="1"/>
  <c r="P20" i="1"/>
  <c r="I3" i="1"/>
  <c r="I29" i="1"/>
  <c r="I23" i="1"/>
  <c r="H19" i="1"/>
  <c r="I12" i="1"/>
  <c r="H8" i="1"/>
  <c r="M29" i="1"/>
  <c r="M25" i="1"/>
  <c r="M20" i="1"/>
  <c r="P14" i="1"/>
  <c r="P9" i="1"/>
  <c r="X36" i="1"/>
  <c r="J33" i="1"/>
  <c r="AK35" i="1"/>
  <c r="AK25" i="1"/>
  <c r="AJ17" i="1"/>
  <c r="AJ10" i="1"/>
  <c r="AV30" i="1"/>
  <c r="U36" i="1"/>
  <c r="R28" i="1"/>
  <c r="R16" i="1"/>
  <c r="R8" i="1"/>
  <c r="E29" i="4"/>
  <c r="D29" i="4" s="1"/>
  <c r="I13" i="1"/>
  <c r="H29" i="1"/>
  <c r="H23" i="1"/>
  <c r="K16" i="1"/>
  <c r="H12" i="1"/>
  <c r="I7" i="1"/>
  <c r="O36" i="1"/>
  <c r="P28" i="1"/>
  <c r="P24" i="1"/>
  <c r="P19" i="1"/>
  <c r="N14" i="1"/>
  <c r="N9" i="1"/>
  <c r="J32" i="1"/>
  <c r="AJ35" i="1"/>
  <c r="AJ25" i="1"/>
  <c r="AK16" i="1"/>
  <c r="AL9" i="1"/>
  <c r="AW27" i="1"/>
  <c r="T36" i="1"/>
  <c r="S27" i="1"/>
  <c r="R13" i="1"/>
  <c r="S7" i="1"/>
  <c r="K19" i="1"/>
  <c r="P29" i="1"/>
  <c r="N10" i="1"/>
  <c r="AV35" i="1"/>
  <c r="J36" i="1"/>
  <c r="K28" i="1"/>
  <c r="K22" i="1"/>
  <c r="I16" i="1"/>
  <c r="K11" i="1"/>
  <c r="H7" i="1"/>
  <c r="N36" i="1"/>
  <c r="N28" i="1"/>
  <c r="N24" i="1"/>
  <c r="N19" i="1"/>
  <c r="M14" i="1"/>
  <c r="M9" i="1"/>
  <c r="J31" i="1"/>
  <c r="AK30" i="1"/>
  <c r="AL24" i="1"/>
  <c r="AJ16" i="1"/>
  <c r="AK9" i="1"/>
  <c r="AV27" i="1"/>
  <c r="S36" i="1"/>
  <c r="R27" i="1"/>
  <c r="R12" i="1"/>
  <c r="R7" i="1"/>
  <c r="AV26" i="1"/>
  <c r="P27" i="1"/>
  <c r="P18" i="1"/>
  <c r="AV17" i="1"/>
  <c r="P23" i="1"/>
  <c r="N13" i="1"/>
  <c r="N8" i="1"/>
  <c r="K35" i="1"/>
  <c r="H26" i="1"/>
  <c r="I21" i="1"/>
  <c r="I15" i="1"/>
  <c r="K10" i="1"/>
  <c r="N35" i="1"/>
  <c r="N27" i="1"/>
  <c r="N23" i="1"/>
  <c r="N18" i="1"/>
  <c r="M13" i="1"/>
  <c r="AK28" i="1"/>
  <c r="AJ23" i="1"/>
  <c r="AJ13" i="1"/>
  <c r="R35" i="1"/>
  <c r="R25" i="1"/>
  <c r="R11" i="1"/>
  <c r="AN6" i="1" l="1"/>
  <c r="AN11" i="1"/>
  <c r="AO16" i="1"/>
  <c r="AO24" i="1"/>
  <c r="AP28" i="1"/>
  <c r="AO6" i="1"/>
  <c r="AN17" i="1"/>
  <c r="AN29" i="1"/>
  <c r="AO11" i="1"/>
  <c r="AP24" i="1"/>
  <c r="AN7" i="1"/>
  <c r="AP11" i="1"/>
  <c r="AN19" i="1"/>
  <c r="AN25" i="1"/>
  <c r="AO29" i="1"/>
  <c r="AO7" i="1"/>
  <c r="AN12" i="1"/>
  <c r="AO19" i="1"/>
  <c r="AO25" i="1"/>
  <c r="AN30" i="1"/>
  <c r="AP13" i="1"/>
  <c r="AP35" i="1"/>
  <c r="AN5" i="1"/>
  <c r="AN8" i="1"/>
  <c r="AO12" i="1"/>
  <c r="AP19" i="1"/>
  <c r="AP25" i="1"/>
  <c r="AO30" i="1"/>
  <c r="AO8" i="1"/>
  <c r="AN13" i="1"/>
  <c r="AN20" i="1"/>
  <c r="AN26" i="1"/>
  <c r="AN35" i="1"/>
  <c r="AN22" i="1"/>
  <c r="AN9" i="1"/>
  <c r="AO13" i="1"/>
  <c r="AO20" i="1"/>
  <c r="AO26" i="1"/>
  <c r="AO35" i="1"/>
  <c r="AN27" i="1"/>
  <c r="AO23" i="1"/>
  <c r="AO9" i="1"/>
  <c r="AP36" i="1"/>
  <c r="AP9" i="1"/>
  <c r="AN14" i="1"/>
  <c r="AO22" i="1"/>
  <c r="AO27" i="1"/>
  <c r="AN36" i="1"/>
  <c r="AO10" i="1"/>
  <c r="AN10" i="1"/>
  <c r="AO14" i="1"/>
  <c r="AN23" i="1"/>
  <c r="AP27" i="1"/>
  <c r="AP14" i="1"/>
  <c r="AO5" i="1"/>
  <c r="AP10" i="1"/>
  <c r="AN16" i="1"/>
  <c r="AN24" i="1"/>
  <c r="AO28" i="1"/>
  <c r="AN28" i="1"/>
  <c r="F4" i="1"/>
  <c r="C9" i="1"/>
  <c r="D13" i="1"/>
  <c r="D17" i="1"/>
  <c r="F21" i="1"/>
  <c r="F25" i="1"/>
  <c r="F29" i="1"/>
  <c r="C5" i="1"/>
  <c r="D9" i="1"/>
  <c r="C18" i="1"/>
  <c r="C26" i="1"/>
  <c r="D22" i="1"/>
  <c r="C29" i="1"/>
  <c r="F13" i="1"/>
  <c r="C30" i="1"/>
  <c r="D5" i="1"/>
  <c r="D26" i="1"/>
  <c r="D35" i="1"/>
  <c r="F9" i="1"/>
  <c r="D18" i="1"/>
  <c r="D30" i="1"/>
  <c r="F5" i="1"/>
  <c r="C10" i="1"/>
  <c r="D14" i="1"/>
  <c r="F18" i="1"/>
  <c r="F22" i="1"/>
  <c r="F26" i="1"/>
  <c r="E30" i="1"/>
  <c r="D3" i="1"/>
  <c r="D11" i="1"/>
  <c r="C28" i="1"/>
  <c r="C21" i="1"/>
  <c r="C6" i="1"/>
  <c r="D10" i="1"/>
  <c r="F14" i="1"/>
  <c r="C19" i="1"/>
  <c r="C23" i="1"/>
  <c r="C27" i="1"/>
  <c r="F30" i="1"/>
  <c r="C20" i="1"/>
  <c r="D24" i="1"/>
  <c r="D4" i="1"/>
  <c r="D6" i="1"/>
  <c r="F10" i="1"/>
  <c r="C15" i="1"/>
  <c r="D19" i="1"/>
  <c r="D23" i="1"/>
  <c r="D27" i="1"/>
  <c r="E31" i="1"/>
  <c r="E3" i="1"/>
  <c r="E15" i="1"/>
  <c r="E33" i="1"/>
  <c r="C16" i="1"/>
  <c r="F6" i="1"/>
  <c r="C11" i="1"/>
  <c r="D15" i="1"/>
  <c r="F19" i="1"/>
  <c r="F23" i="1"/>
  <c r="F27" i="1"/>
  <c r="E32" i="1"/>
  <c r="F3" i="1"/>
  <c r="C7" i="1"/>
  <c r="C24" i="1"/>
  <c r="F11" i="1"/>
  <c r="D20" i="1"/>
  <c r="E34" i="1"/>
  <c r="C3" i="1"/>
  <c r="D28" i="1"/>
  <c r="C25" i="1"/>
  <c r="D7" i="1"/>
  <c r="D8" i="1"/>
  <c r="C4" i="1"/>
  <c r="C8" i="1"/>
  <c r="C12" i="1"/>
  <c r="D16" i="1"/>
  <c r="F20" i="1"/>
  <c r="F24" i="1"/>
  <c r="F28" i="1"/>
  <c r="C35" i="1"/>
  <c r="D12" i="1"/>
  <c r="E4" i="1"/>
  <c r="F8" i="1"/>
  <c r="C13" i="1"/>
  <c r="C17" i="1"/>
  <c r="D21" i="1"/>
  <c r="D25" i="1"/>
  <c r="D29" i="1"/>
  <c r="F35" i="1"/>
  <c r="C22" i="1"/>
  <c r="C14" i="1"/>
  <c r="E36" i="1"/>
  <c r="F16" i="1"/>
  <c r="AG8" i="1"/>
  <c r="AF19" i="1"/>
  <c r="AF27" i="1"/>
  <c r="AG19" i="1"/>
  <c r="AF9" i="1"/>
  <c r="AG27" i="1"/>
  <c r="AF5" i="1"/>
  <c r="AG9" i="1"/>
  <c r="AF20" i="1"/>
  <c r="AF28" i="1"/>
  <c r="AG25" i="1"/>
  <c r="AF10" i="1"/>
  <c r="AG20" i="1"/>
  <c r="AG28" i="1"/>
  <c r="AF15" i="1"/>
  <c r="AG10" i="1"/>
  <c r="AF21" i="1"/>
  <c r="AF29" i="1"/>
  <c r="AF17" i="1"/>
  <c r="AH10" i="1"/>
  <c r="AF22" i="1"/>
  <c r="AF30" i="1"/>
  <c r="AF23" i="1"/>
  <c r="AF12" i="1"/>
  <c r="AG22" i="1"/>
  <c r="AG30" i="1"/>
  <c r="AF35" i="1"/>
  <c r="AF16" i="1"/>
  <c r="AF24" i="1"/>
  <c r="AG35" i="1"/>
  <c r="AG16" i="1"/>
  <c r="AF25" i="1"/>
  <c r="AF8" i="1"/>
  <c r="AG17" i="1"/>
  <c r="AF26" i="1"/>
  <c r="AH36" i="1"/>
  <c r="AG36" i="1"/>
  <c r="AR8" i="1"/>
  <c r="AS17" i="1"/>
  <c r="AS28" i="1"/>
  <c r="AR19" i="1"/>
  <c r="AR9" i="1"/>
  <c r="AR29" i="1"/>
  <c r="AS9" i="1"/>
  <c r="AR20" i="1"/>
  <c r="AR30" i="1"/>
  <c r="AR10" i="1"/>
  <c r="AS20" i="1"/>
  <c r="AS30" i="1"/>
  <c r="AS10" i="1"/>
  <c r="AR23" i="1"/>
  <c r="AR35" i="1"/>
  <c r="AS25" i="1"/>
  <c r="AT10" i="1"/>
  <c r="AR24" i="1"/>
  <c r="AS35" i="1"/>
  <c r="AR12" i="1"/>
  <c r="AR11" i="1"/>
  <c r="AR25" i="1"/>
  <c r="AS36" i="1"/>
  <c r="AR13" i="1"/>
  <c r="AR26" i="1"/>
  <c r="AT36" i="1"/>
  <c r="AR16" i="1"/>
  <c r="AS26" i="1"/>
  <c r="AS16" i="1"/>
  <c r="AS27" i="1"/>
  <c r="AR17" i="1"/>
  <c r="AR28" i="1"/>
  <c r="AF36" i="1"/>
  <c r="C36" i="1"/>
  <c r="AR36" i="1"/>
  <c r="X7" i="1"/>
  <c r="W16" i="1"/>
  <c r="W21" i="1"/>
  <c r="W26" i="1"/>
  <c r="Y32" i="1"/>
  <c r="W8" i="1"/>
  <c r="X21" i="1"/>
  <c r="X26" i="1"/>
  <c r="X16" i="1"/>
  <c r="W35" i="1"/>
  <c r="X8" i="1"/>
  <c r="Z16" i="1"/>
  <c r="Z21" i="1"/>
  <c r="W27" i="1"/>
  <c r="X35" i="1"/>
  <c r="X25" i="1"/>
  <c r="W9" i="1"/>
  <c r="W17" i="1"/>
  <c r="W23" i="1"/>
  <c r="X27" i="1"/>
  <c r="Z35" i="1"/>
  <c r="W11" i="1"/>
  <c r="X5" i="1"/>
  <c r="X6" i="1"/>
  <c r="W10" i="1"/>
  <c r="X17" i="1"/>
  <c r="X23" i="1"/>
  <c r="W28" i="1"/>
  <c r="W36" i="1"/>
  <c r="X24" i="1"/>
  <c r="X11" i="1"/>
  <c r="X10" i="1"/>
  <c r="W18" i="1"/>
  <c r="Z23" i="1"/>
  <c r="X28" i="1"/>
  <c r="W5" i="1"/>
  <c r="W29" i="1"/>
  <c r="X30" i="1"/>
  <c r="Z10" i="1"/>
  <c r="X18" i="1"/>
  <c r="W24" i="1"/>
  <c r="Z28" i="1"/>
  <c r="W19" i="1"/>
  <c r="Z36" i="1"/>
  <c r="W13" i="1"/>
  <c r="Z24" i="1"/>
  <c r="X19" i="1"/>
  <c r="X29" i="1"/>
  <c r="W6" i="1"/>
  <c r="Z11" i="1"/>
  <c r="Z19" i="1"/>
  <c r="W25" i="1"/>
  <c r="W30" i="1"/>
  <c r="W7" i="1"/>
  <c r="X13" i="1"/>
  <c r="X20" i="1"/>
  <c r="Z25" i="1"/>
  <c r="Z30" i="1"/>
  <c r="W20" i="1"/>
  <c r="E33" i="4"/>
</calcChain>
</file>

<file path=xl/sharedStrings.xml><?xml version="1.0" encoding="utf-8"?>
<sst xmlns="http://schemas.openxmlformats.org/spreadsheetml/2006/main" count="379" uniqueCount="83">
  <si>
    <t>SUS</t>
  </si>
  <si>
    <t>UF</t>
  </si>
  <si>
    <t>FSU</t>
  </si>
  <si>
    <t>FAMU</t>
  </si>
  <si>
    <t>USF</t>
  </si>
  <si>
    <t>FAU</t>
  </si>
  <si>
    <t>UWF</t>
  </si>
  <si>
    <t>UCF</t>
  </si>
  <si>
    <t>FIU</t>
  </si>
  <si>
    <t>UNF</t>
  </si>
  <si>
    <t>FGCU</t>
  </si>
  <si>
    <t>NCF</t>
  </si>
  <si>
    <t>Discipline</t>
  </si>
  <si>
    <t>B</t>
  </si>
  <si>
    <t>M</t>
  </si>
  <si>
    <t>P</t>
  </si>
  <si>
    <t>D</t>
  </si>
  <si>
    <t>Agribusiness &amp; Agricultural Production</t>
  </si>
  <si>
    <t>Agriculture Sciences</t>
  </si>
  <si>
    <t>Renewable Natural Resources</t>
  </si>
  <si>
    <t>Architecture &amp; Environmental Design</t>
  </si>
  <si>
    <t>Area &amp; Ethnic Studies</t>
  </si>
  <si>
    <t>Mass Communication</t>
  </si>
  <si>
    <t>Computer &amp; Information Sciences</t>
  </si>
  <si>
    <t>Education</t>
  </si>
  <si>
    <t>Engineering</t>
  </si>
  <si>
    <t>Engineering Technology</t>
  </si>
  <si>
    <t>Foreign Languages</t>
  </si>
  <si>
    <t>Human Sciences</t>
  </si>
  <si>
    <t>Law</t>
  </si>
  <si>
    <t>Letters</t>
  </si>
  <si>
    <t>Liberal/General Studies</t>
  </si>
  <si>
    <t>Library &amp; Archival Sciences</t>
  </si>
  <si>
    <t>Life Sciences</t>
  </si>
  <si>
    <t>Mathematics</t>
  </si>
  <si>
    <t>Multi/Interdisciplinary Study</t>
  </si>
  <si>
    <t>Parks, Recreation, Leisure &amp; Fitness</t>
  </si>
  <si>
    <t>Philosophy, Religion, Theology</t>
  </si>
  <si>
    <t>Physical Sciences</t>
  </si>
  <si>
    <t>Psychology</t>
  </si>
  <si>
    <t>Protective Services</t>
  </si>
  <si>
    <t>Public Administration And Services</t>
  </si>
  <si>
    <t>Social Sciences</t>
  </si>
  <si>
    <t>Visual &amp; Performing Arts</t>
  </si>
  <si>
    <t>Health Professions &amp; Related Sciences</t>
  </si>
  <si>
    <t xml:space="preserve">      Dentistry (DDS, DMD)</t>
  </si>
  <si>
    <t xml:space="preserve">      Medicine (MD)</t>
  </si>
  <si>
    <t xml:space="preserve">      Pharmacy (B. Pharm., Pharm. D.)</t>
  </si>
  <si>
    <t xml:space="preserve">      Veterinary Medicine (DVM)</t>
  </si>
  <si>
    <t>Business &amp; Management</t>
  </si>
  <si>
    <t>Total</t>
  </si>
  <si>
    <t>Largest Percentage</t>
  </si>
  <si>
    <t>Smallest Percentage</t>
  </si>
  <si>
    <t>Instruction</t>
  </si>
  <si>
    <t>Research</t>
  </si>
  <si>
    <t>Public Service</t>
  </si>
  <si>
    <t>Advisement</t>
  </si>
  <si>
    <t>Academic Administration</t>
  </si>
  <si>
    <t>Library</t>
  </si>
  <si>
    <t>Student Services</t>
  </si>
  <si>
    <t>Financial Aid</t>
  </si>
  <si>
    <t>Instruction and Research</t>
  </si>
  <si>
    <t>Plant Operations and Maintenance</t>
  </si>
  <si>
    <t>Support</t>
  </si>
  <si>
    <t>Independent Operations</t>
  </si>
  <si>
    <t>Instruction and Research Centers</t>
  </si>
  <si>
    <t>Radio &amp; TV Stations</t>
  </si>
  <si>
    <t>Hospitals</t>
  </si>
  <si>
    <t>IFAS</t>
  </si>
  <si>
    <t>Institute of Food and Agricultural Sciences</t>
  </si>
  <si>
    <t>Phosphate Institute</t>
  </si>
  <si>
    <t>Graduate I - Masters</t>
  </si>
  <si>
    <t>Graduate II - Doctoral</t>
  </si>
  <si>
    <t>Graduate III - Medical &amp; Professional</t>
  </si>
  <si>
    <t>Undergraduate</t>
  </si>
  <si>
    <t>Agricultural Extension</t>
  </si>
  <si>
    <t>Museums &amp; Galleries</t>
  </si>
  <si>
    <t>University Support</t>
  </si>
  <si>
    <t>E&amp;G</t>
  </si>
  <si>
    <t>UF-Health</t>
  </si>
  <si>
    <t>USF - Med</t>
  </si>
  <si>
    <t>FSU - Med</t>
  </si>
  <si>
    <t>Total All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</si>
</sst>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7" formatCode="_(* #,##0_);_(* \(#,##0\);_(* &quot;-&quot;??_);_(@_)"/>
    <numFmt numFmtId="168" formatCode="&quot;$&quot;#,##0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3" fontId="2" fillId="0" borderId="0" xfId="0" applyNumberFormat="1" applyFont="1" applyAlignment="1"/>
    <xf numFmtId="3" fontId="2" fillId="0" borderId="1" xfId="0" applyNumberFormat="1" applyFont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0" fillId="0" borderId="0" xfId="0" applyNumberFormat="1" applyBorder="1"/>
    <xf numFmtId="0" fontId="0" fillId="0" borderId="0" xfId="0" applyNumberFormat="1"/>
    <xf numFmtId="0" fontId="0" fillId="0" borderId="0" xfId="0" applyNumberFormat="1" applyBorder="1"/>
    <xf numFmtId="0" fontId="0" fillId="0" borderId="0" xfId="0" applyNumberFormat="1" applyFill="1" applyBorder="1"/>
    <xf numFmtId="3" fontId="0" fillId="0" borderId="0" xfId="0" applyNumberFormat="1"/>
    <xf numFmtId="3" fontId="2" fillId="0" borderId="0" xfId="0" applyNumberFormat="1" applyFont="1" applyFill="1" applyBorder="1" applyAlignment="1"/>
    <xf numFmtId="3" fontId="0" fillId="0" borderId="2" xfId="0" applyNumberFormat="1" applyBorder="1"/>
    <xf numFmtId="0" fontId="0" fillId="0" borderId="2" xfId="0" applyNumberFormat="1" applyBorder="1"/>
    <xf numFmtId="10" fontId="0" fillId="0" borderId="0" xfId="2" applyNumberFormat="1" applyFont="1" applyBorder="1"/>
    <xf numFmtId="10" fontId="0" fillId="0" borderId="1" xfId="2" applyNumberFormat="1" applyFont="1" applyBorder="1"/>
    <xf numFmtId="3" fontId="2" fillId="2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Alignment="1"/>
    <xf numFmtId="3" fontId="2" fillId="2" borderId="2" xfId="0" applyNumberFormat="1" applyFont="1" applyFill="1" applyBorder="1" applyAlignment="1"/>
    <xf numFmtId="10" fontId="2" fillId="0" borderId="0" xfId="2" applyNumberFormat="1" applyFont="1" applyAlignment="1"/>
    <xf numFmtId="3" fontId="2" fillId="2" borderId="1" xfId="0" applyNumberFormat="1" applyFont="1" applyFill="1" applyBorder="1" applyAlignment="1"/>
    <xf numFmtId="10" fontId="2" fillId="0" borderId="1" xfId="2" applyNumberFormat="1" applyFont="1" applyBorder="1" applyAlignment="1"/>
    <xf numFmtId="10" fontId="0" fillId="0" borderId="0" xfId="0" applyNumberFormat="1"/>
    <xf numFmtId="10" fontId="0" fillId="2" borderId="0" xfId="2" applyNumberFormat="1" applyFont="1" applyFill="1" applyBorder="1"/>
    <xf numFmtId="3" fontId="2" fillId="2" borderId="0" xfId="0" applyNumberFormat="1" applyFont="1" applyFill="1" applyAlignment="1">
      <alignment horizontal="right"/>
    </xf>
    <xf numFmtId="0" fontId="0" fillId="2" borderId="0" xfId="0" applyFill="1"/>
    <xf numFmtId="10" fontId="4" fillId="0" borderId="0" xfId="2" applyNumberFormat="1" applyFont="1" applyBorder="1"/>
    <xf numFmtId="10" fontId="0" fillId="2" borderId="1" xfId="2" applyNumberFormat="1" applyFont="1" applyFill="1" applyBorder="1"/>
    <xf numFmtId="0" fontId="0" fillId="2" borderId="1" xfId="0" applyFill="1" applyBorder="1"/>
    <xf numFmtId="10" fontId="0" fillId="0" borderId="3" xfId="0" applyNumberFormat="1" applyBorder="1"/>
    <xf numFmtId="10" fontId="0" fillId="2" borderId="3" xfId="2" applyNumberFormat="1" applyFont="1" applyFill="1" applyBorder="1"/>
    <xf numFmtId="0" fontId="0" fillId="2" borderId="3" xfId="0" applyFill="1" applyBorder="1"/>
    <xf numFmtId="3" fontId="2" fillId="2" borderId="3" xfId="0" applyNumberFormat="1" applyFont="1" applyFill="1" applyBorder="1" applyAlignment="1"/>
    <xf numFmtId="10" fontId="0" fillId="0" borderId="2" xfId="0" applyNumberFormat="1" applyBorder="1"/>
    <xf numFmtId="10" fontId="0" fillId="2" borderId="2" xfId="2" applyNumberFormat="1" applyFont="1" applyFill="1" applyBorder="1"/>
    <xf numFmtId="0" fontId="0" fillId="2" borderId="2" xfId="0" applyFill="1" applyBorder="1"/>
    <xf numFmtId="3" fontId="2" fillId="0" borderId="0" xfId="0" applyNumberFormat="1" applyFont="1" applyAlignment="1">
      <alignment wrapText="1"/>
    </xf>
    <xf numFmtId="3" fontId="2" fillId="0" borderId="2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0" fillId="2" borderId="0" xfId="0" applyFill="1" applyAlignment="1">
      <alignment wrapText="1"/>
    </xf>
    <xf numFmtId="3" fontId="2" fillId="0" borderId="3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167" fontId="2" fillId="0" borderId="0" xfId="1" applyNumberFormat="1" applyFont="1" applyAlignment="1">
      <alignment horizontal="left"/>
    </xf>
    <xf numFmtId="0" fontId="0" fillId="0" borderId="0" xfId="0" quotePrefix="1" applyAlignment="1">
      <alignment horizontal="left"/>
    </xf>
    <xf numFmtId="0" fontId="2" fillId="0" borderId="0" xfId="0" applyFont="1" applyFill="1" applyBorder="1"/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0" fontId="0" fillId="0" borderId="2" xfId="0" applyBorder="1"/>
    <xf numFmtId="168" fontId="0" fillId="0" borderId="2" xfId="0" applyNumberFormat="1" applyBorder="1"/>
    <xf numFmtId="0" fontId="2" fillId="0" borderId="0" xfId="0" applyFont="1" applyBorder="1"/>
    <xf numFmtId="3" fontId="2" fillId="0" borderId="4" xfId="0" applyNumberFormat="1" applyFont="1" applyBorder="1" applyAlignment="1"/>
    <xf numFmtId="3" fontId="2" fillId="0" borderId="5" xfId="0" applyNumberFormat="1" applyFont="1" applyBorder="1" applyAlignment="1"/>
    <xf numFmtId="3" fontId="2" fillId="0" borderId="6" xfId="0" applyNumberFormat="1" applyFont="1" applyBorder="1" applyAlignment="1"/>
    <xf numFmtId="3" fontId="2" fillId="0" borderId="8" xfId="0" applyNumberFormat="1" applyFont="1" applyBorder="1" applyAlignment="1"/>
    <xf numFmtId="3" fontId="2" fillId="0" borderId="9" xfId="0" applyNumberFormat="1" applyFont="1" applyBorder="1" applyAlignment="1"/>
    <xf numFmtId="3" fontId="2" fillId="0" borderId="0" xfId="0" applyNumberFormat="1" applyFont="1" applyBorder="1" applyAlignment="1"/>
    <xf numFmtId="0" fontId="0" fillId="0" borderId="10" xfId="0" applyNumberFormat="1" applyBorder="1"/>
    <xf numFmtId="3" fontId="2" fillId="0" borderId="10" xfId="0" applyNumberFormat="1" applyFont="1" applyFill="1" applyBorder="1" applyAlignment="1"/>
    <xf numFmtId="0" fontId="0" fillId="0" borderId="10" xfId="0" applyNumberFormat="1" applyFill="1" applyBorder="1"/>
    <xf numFmtId="3" fontId="2" fillId="0" borderId="10" xfId="0" applyNumberFormat="1" applyFont="1" applyBorder="1" applyAlignment="1"/>
    <xf numFmtId="3" fontId="2" fillId="0" borderId="11" xfId="0" applyNumberFormat="1" applyFont="1" applyBorder="1" applyAlignment="1"/>
    <xf numFmtId="3" fontId="2" fillId="2" borderId="12" xfId="0" applyNumberFormat="1" applyFont="1" applyFill="1" applyBorder="1" applyAlignment="1"/>
    <xf numFmtId="3" fontId="4" fillId="2" borderId="12" xfId="0" applyNumberFormat="1" applyFont="1" applyFill="1" applyBorder="1" applyAlignment="1"/>
    <xf numFmtId="0" fontId="0" fillId="2" borderId="10" xfId="0" applyFill="1" applyBorder="1"/>
    <xf numFmtId="0" fontId="0" fillId="2" borderId="11" xfId="0" applyFill="1" applyBorder="1"/>
    <xf numFmtId="3" fontId="2" fillId="0" borderId="11" xfId="0" applyNumberFormat="1" applyFont="1" applyBorder="1" applyAlignment="1">
      <alignment horizontal="right"/>
    </xf>
    <xf numFmtId="0" fontId="0" fillId="2" borderId="7" xfId="0" applyFill="1" applyBorder="1"/>
    <xf numFmtId="3" fontId="2" fillId="0" borderId="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zoomScale="75" zoomScaleNormal="75" workbookViewId="0">
      <pane xSplit="1" ySplit="2" topLeftCell="B6" activePane="bottomRight" state="frozen"/>
      <selection pane="topRight" activeCell="C1" sqref="C1"/>
      <selection pane="bottomLeft" activeCell="A3" sqref="A3"/>
      <selection pane="bottomRight" sqref="A1:AD36"/>
    </sheetView>
  </sheetViews>
  <sheetFormatPr defaultRowHeight="12.75" x14ac:dyDescent="0.2"/>
  <cols>
    <col min="1" max="1" width="34.42578125" bestFit="1" customWidth="1"/>
    <col min="2" max="2" width="1.140625" customWidth="1"/>
    <col min="3" max="4" width="6.5703125" bestFit="1" customWidth="1"/>
    <col min="5" max="5" width="5.5703125" bestFit="1" customWidth="1"/>
    <col min="6" max="6" width="6.5703125" bestFit="1" customWidth="1"/>
    <col min="7" max="7" width="1.140625" customWidth="1"/>
    <col min="8" max="10" width="5.5703125" bestFit="1" customWidth="1"/>
    <col min="11" max="11" width="6.5703125" bestFit="1" customWidth="1"/>
    <col min="12" max="12" width="0.85546875" customWidth="1"/>
    <col min="13" max="14" width="5.5703125" bestFit="1" customWidth="1"/>
    <col min="15" max="15" width="4.140625" bestFit="1" customWidth="1"/>
    <col min="16" max="16" width="5.5703125" bestFit="1" customWidth="1"/>
    <col min="17" max="17" width="1.140625" customWidth="1"/>
    <col min="18" max="19" width="5.5703125" bestFit="1" customWidth="1"/>
    <col min="20" max="20" width="4" bestFit="1" customWidth="1"/>
    <col min="21" max="21" width="5.5703125" bestFit="1" customWidth="1"/>
    <col min="22" max="22" width="1" customWidth="1"/>
    <col min="23" max="24" width="5.85546875" bestFit="1" customWidth="1"/>
    <col min="25" max="25" width="6.28515625" bestFit="1" customWidth="1"/>
    <col min="26" max="26" width="1.28515625" customWidth="1"/>
    <col min="27" max="27" width="6.140625" bestFit="1" customWidth="1"/>
    <col min="28" max="28" width="5.7109375" bestFit="1" customWidth="1"/>
    <col min="29" max="29" width="6.28515625" bestFit="1" customWidth="1"/>
    <col min="30" max="30" width="1" customWidth="1"/>
  </cols>
  <sheetData>
    <row r="1" spans="1:30" x14ac:dyDescent="0.2">
      <c r="A1" s="67"/>
      <c r="B1" s="21"/>
      <c r="C1" s="73" t="s">
        <v>0</v>
      </c>
      <c r="D1" s="73"/>
      <c r="E1" s="73"/>
      <c r="F1" s="73"/>
      <c r="G1" s="21"/>
      <c r="H1" s="73" t="s">
        <v>1</v>
      </c>
      <c r="I1" s="73"/>
      <c r="J1" s="73"/>
      <c r="K1" s="73"/>
      <c r="L1" s="21"/>
      <c r="M1" s="73" t="s">
        <v>2</v>
      </c>
      <c r="N1" s="73"/>
      <c r="O1" s="73"/>
      <c r="P1" s="73"/>
      <c r="Q1" s="21"/>
      <c r="R1" s="73" t="s">
        <v>4</v>
      </c>
      <c r="S1" s="73"/>
      <c r="T1" s="73"/>
      <c r="U1" s="73"/>
      <c r="V1" s="21"/>
      <c r="W1" s="73" t="s">
        <v>7</v>
      </c>
      <c r="X1" s="73"/>
      <c r="Y1" s="73"/>
      <c r="Z1" s="21"/>
      <c r="AA1" s="73" t="s">
        <v>8</v>
      </c>
      <c r="AB1" s="73"/>
      <c r="AC1" s="74"/>
      <c r="AD1" s="72"/>
    </row>
    <row r="2" spans="1:30" x14ac:dyDescent="0.2">
      <c r="A2" s="59" t="s">
        <v>12</v>
      </c>
      <c r="B2" s="17"/>
      <c r="C2" s="4" t="s">
        <v>13</v>
      </c>
      <c r="D2" s="4" t="s">
        <v>14</v>
      </c>
      <c r="E2" s="4" t="s">
        <v>15</v>
      </c>
      <c r="F2" s="4" t="s">
        <v>16</v>
      </c>
      <c r="G2" s="17"/>
      <c r="H2" s="4" t="s">
        <v>13</v>
      </c>
      <c r="I2" s="4" t="s">
        <v>14</v>
      </c>
      <c r="J2" s="4" t="s">
        <v>15</v>
      </c>
      <c r="K2" s="4" t="s">
        <v>16</v>
      </c>
      <c r="L2" s="17"/>
      <c r="M2" s="4" t="s">
        <v>13</v>
      </c>
      <c r="N2" s="4" t="s">
        <v>14</v>
      </c>
      <c r="O2" s="4" t="s">
        <v>15</v>
      </c>
      <c r="P2" s="4" t="s">
        <v>16</v>
      </c>
      <c r="Q2" s="17"/>
      <c r="R2" s="4" t="s">
        <v>13</v>
      </c>
      <c r="S2" s="4" t="s">
        <v>14</v>
      </c>
      <c r="T2" s="4" t="s">
        <v>15</v>
      </c>
      <c r="U2" s="4" t="s">
        <v>16</v>
      </c>
      <c r="V2" s="17"/>
      <c r="W2" s="4" t="s">
        <v>13</v>
      </c>
      <c r="X2" s="4" t="s">
        <v>14</v>
      </c>
      <c r="Y2" s="4" t="s">
        <v>16</v>
      </c>
      <c r="Z2" s="17"/>
      <c r="AA2" s="4" t="s">
        <v>13</v>
      </c>
      <c r="AB2" s="4" t="s">
        <v>14</v>
      </c>
      <c r="AC2" s="71" t="s">
        <v>16</v>
      </c>
      <c r="AD2" s="69"/>
    </row>
    <row r="3" spans="1:30" x14ac:dyDescent="0.2">
      <c r="A3" s="60" t="s">
        <v>17</v>
      </c>
      <c r="B3" s="16"/>
      <c r="C3" s="6">
        <v>82</v>
      </c>
      <c r="D3" s="6">
        <v>30</v>
      </c>
      <c r="E3" s="8">
        <v>0</v>
      </c>
      <c r="F3" s="8">
        <v>2</v>
      </c>
      <c r="G3" s="16"/>
      <c r="H3" s="8">
        <v>70</v>
      </c>
      <c r="I3" s="8">
        <v>30</v>
      </c>
      <c r="J3" s="9">
        <v>0</v>
      </c>
      <c r="K3" s="8">
        <v>2</v>
      </c>
      <c r="L3" s="16"/>
      <c r="M3" s="8">
        <v>0</v>
      </c>
      <c r="N3" s="8">
        <v>0</v>
      </c>
      <c r="O3" s="61">
        <v>0</v>
      </c>
      <c r="P3" s="8">
        <v>0</v>
      </c>
      <c r="Q3" s="16"/>
      <c r="R3" s="8">
        <v>0</v>
      </c>
      <c r="S3" s="8">
        <v>0</v>
      </c>
      <c r="T3" s="61">
        <v>0</v>
      </c>
      <c r="U3" s="8">
        <v>0</v>
      </c>
      <c r="V3" s="16"/>
      <c r="W3" s="8">
        <v>0</v>
      </c>
      <c r="X3" s="8">
        <v>0</v>
      </c>
      <c r="Y3" s="61">
        <v>0</v>
      </c>
      <c r="Z3" s="16"/>
      <c r="AA3" s="8">
        <v>0</v>
      </c>
      <c r="AB3" s="8">
        <v>0</v>
      </c>
      <c r="AC3" s="62">
        <v>0</v>
      </c>
      <c r="AD3" s="69"/>
    </row>
    <row r="4" spans="1:30" x14ac:dyDescent="0.2">
      <c r="A4" s="60" t="s">
        <v>18</v>
      </c>
      <c r="B4" s="16"/>
      <c r="C4" s="6">
        <v>384</v>
      </c>
      <c r="D4" s="6">
        <v>73</v>
      </c>
      <c r="E4" s="8">
        <v>0</v>
      </c>
      <c r="F4" s="8">
        <v>17</v>
      </c>
      <c r="G4" s="16"/>
      <c r="H4" s="8">
        <v>371</v>
      </c>
      <c r="I4" s="8">
        <v>69</v>
      </c>
      <c r="J4" s="9">
        <v>0</v>
      </c>
      <c r="K4" s="8">
        <v>17</v>
      </c>
      <c r="L4" s="16"/>
      <c r="M4" s="8">
        <v>0</v>
      </c>
      <c r="N4" s="9">
        <v>0</v>
      </c>
      <c r="O4" s="61">
        <v>0</v>
      </c>
      <c r="P4" s="9">
        <v>0</v>
      </c>
      <c r="Q4" s="16"/>
      <c r="R4" s="8">
        <v>0</v>
      </c>
      <c r="S4" s="11">
        <v>0</v>
      </c>
      <c r="T4" s="61">
        <v>0</v>
      </c>
      <c r="U4" s="8">
        <v>0</v>
      </c>
      <c r="V4" s="16"/>
      <c r="W4" s="8">
        <v>0</v>
      </c>
      <c r="X4" s="11">
        <v>0</v>
      </c>
      <c r="Y4" s="61">
        <v>0</v>
      </c>
      <c r="Z4" s="16"/>
      <c r="AA4" s="8">
        <v>0</v>
      </c>
      <c r="AB4" s="11">
        <v>0</v>
      </c>
      <c r="AC4" s="63">
        <v>0</v>
      </c>
      <c r="AD4" s="69"/>
    </row>
    <row r="5" spans="1:30" x14ac:dyDescent="0.2">
      <c r="A5" s="60" t="s">
        <v>19</v>
      </c>
      <c r="B5" s="16"/>
      <c r="C5" s="6">
        <v>208</v>
      </c>
      <c r="D5" s="6">
        <v>67</v>
      </c>
      <c r="E5" s="8">
        <v>0</v>
      </c>
      <c r="F5" s="8">
        <v>11</v>
      </c>
      <c r="G5" s="16"/>
      <c r="H5" s="8">
        <v>91</v>
      </c>
      <c r="I5" s="8">
        <v>30</v>
      </c>
      <c r="J5" s="9">
        <v>0</v>
      </c>
      <c r="K5" s="8">
        <v>11</v>
      </c>
      <c r="L5" s="16"/>
      <c r="M5" s="8">
        <v>0</v>
      </c>
      <c r="N5" s="9">
        <v>0</v>
      </c>
      <c r="O5" s="61">
        <v>0</v>
      </c>
      <c r="P5" s="9">
        <v>0</v>
      </c>
      <c r="Q5" s="16"/>
      <c r="R5" s="8">
        <v>51</v>
      </c>
      <c r="S5" s="8">
        <v>2</v>
      </c>
      <c r="T5" s="61">
        <v>0</v>
      </c>
      <c r="U5" s="11">
        <v>0</v>
      </c>
      <c r="V5" s="16"/>
      <c r="W5" s="8">
        <v>0</v>
      </c>
      <c r="X5" s="9">
        <v>0</v>
      </c>
      <c r="Y5" s="61">
        <v>0</v>
      </c>
      <c r="Z5" s="16"/>
      <c r="AA5" s="8">
        <v>29</v>
      </c>
      <c r="AB5" s="8">
        <v>20</v>
      </c>
      <c r="AC5" s="64">
        <v>0</v>
      </c>
      <c r="AD5" s="69"/>
    </row>
    <row r="6" spans="1:30" x14ac:dyDescent="0.2">
      <c r="A6" s="60" t="s">
        <v>20</v>
      </c>
      <c r="B6" s="16"/>
      <c r="C6" s="6">
        <v>233</v>
      </c>
      <c r="D6" s="6">
        <v>150</v>
      </c>
      <c r="E6" s="8">
        <v>0</v>
      </c>
      <c r="F6" s="8">
        <v>5</v>
      </c>
      <c r="G6" s="16"/>
      <c r="H6" s="8">
        <v>118</v>
      </c>
      <c r="I6" s="8">
        <v>72</v>
      </c>
      <c r="J6" s="9">
        <v>0</v>
      </c>
      <c r="K6" s="8">
        <v>5</v>
      </c>
      <c r="L6" s="16"/>
      <c r="M6" s="8">
        <v>0</v>
      </c>
      <c r="N6" s="8">
        <v>16</v>
      </c>
      <c r="O6" s="61">
        <v>0</v>
      </c>
      <c r="P6" s="9">
        <v>0</v>
      </c>
      <c r="Q6" s="16"/>
      <c r="R6" s="8">
        <v>0</v>
      </c>
      <c r="S6" s="8">
        <v>17</v>
      </c>
      <c r="T6" s="61">
        <v>0</v>
      </c>
      <c r="U6" s="11">
        <v>0</v>
      </c>
      <c r="V6" s="16"/>
      <c r="W6" s="8">
        <v>0</v>
      </c>
      <c r="X6" s="11">
        <v>0</v>
      </c>
      <c r="Y6" s="61">
        <v>0</v>
      </c>
      <c r="Z6" s="16"/>
      <c r="AA6" s="8">
        <v>42</v>
      </c>
      <c r="AB6" s="8">
        <v>21</v>
      </c>
      <c r="AC6" s="63">
        <v>0</v>
      </c>
      <c r="AD6" s="69"/>
    </row>
    <row r="7" spans="1:30" x14ac:dyDescent="0.2">
      <c r="A7" s="60" t="s">
        <v>21</v>
      </c>
      <c r="B7" s="16"/>
      <c r="C7" s="6">
        <v>46</v>
      </c>
      <c r="D7" s="6">
        <v>32</v>
      </c>
      <c r="E7" s="8">
        <v>0</v>
      </c>
      <c r="F7" s="8">
        <v>0</v>
      </c>
      <c r="G7" s="16"/>
      <c r="H7" s="8">
        <v>6</v>
      </c>
      <c r="I7" s="8">
        <v>15</v>
      </c>
      <c r="J7" s="9">
        <v>0</v>
      </c>
      <c r="K7" s="9">
        <v>0</v>
      </c>
      <c r="L7" s="16"/>
      <c r="M7" s="8">
        <v>13</v>
      </c>
      <c r="N7" s="8">
        <v>10</v>
      </c>
      <c r="O7" s="61">
        <v>0</v>
      </c>
      <c r="P7" s="9">
        <v>0</v>
      </c>
      <c r="Q7" s="16"/>
      <c r="R7" s="8">
        <v>23</v>
      </c>
      <c r="S7" s="8">
        <v>4</v>
      </c>
      <c r="T7" s="61">
        <v>0</v>
      </c>
      <c r="U7" s="11">
        <v>0</v>
      </c>
      <c r="V7" s="16"/>
      <c r="W7" s="8">
        <v>0</v>
      </c>
      <c r="X7" s="11">
        <v>0</v>
      </c>
      <c r="Y7" s="61">
        <v>0</v>
      </c>
      <c r="Z7" s="16"/>
      <c r="AA7" s="8">
        <v>2</v>
      </c>
      <c r="AB7" s="8">
        <v>2</v>
      </c>
      <c r="AC7" s="63">
        <v>0</v>
      </c>
      <c r="AD7" s="69"/>
    </row>
    <row r="8" spans="1:30" x14ac:dyDescent="0.2">
      <c r="A8" s="60" t="s">
        <v>22</v>
      </c>
      <c r="B8" s="16"/>
      <c r="C8" s="6">
        <v>2294</v>
      </c>
      <c r="D8" s="6">
        <v>184</v>
      </c>
      <c r="E8" s="8">
        <v>0</v>
      </c>
      <c r="F8" s="8">
        <v>13</v>
      </c>
      <c r="G8" s="16"/>
      <c r="H8" s="8">
        <v>764</v>
      </c>
      <c r="I8" s="8">
        <v>66</v>
      </c>
      <c r="J8" s="9">
        <v>0</v>
      </c>
      <c r="K8" s="8">
        <v>8</v>
      </c>
      <c r="L8" s="16"/>
      <c r="M8" s="8">
        <v>352</v>
      </c>
      <c r="N8" s="8">
        <v>39</v>
      </c>
      <c r="O8" s="61">
        <v>0</v>
      </c>
      <c r="P8" s="8">
        <v>5</v>
      </c>
      <c r="Q8" s="16"/>
      <c r="R8" s="8">
        <v>191</v>
      </c>
      <c r="S8" s="8">
        <v>12</v>
      </c>
      <c r="T8" s="61">
        <v>0</v>
      </c>
      <c r="U8" s="11">
        <v>0</v>
      </c>
      <c r="V8" s="16"/>
      <c r="W8" s="8">
        <v>403</v>
      </c>
      <c r="X8" s="8">
        <v>35</v>
      </c>
      <c r="Y8" s="61">
        <v>0</v>
      </c>
      <c r="Z8" s="16"/>
      <c r="AA8" s="8">
        <v>243</v>
      </c>
      <c r="AB8" s="8">
        <v>24</v>
      </c>
      <c r="AC8" s="63">
        <v>0</v>
      </c>
      <c r="AD8" s="69"/>
    </row>
    <row r="9" spans="1:30" x14ac:dyDescent="0.2">
      <c r="A9" s="60" t="s">
        <v>23</v>
      </c>
      <c r="B9" s="16"/>
      <c r="C9" s="6">
        <v>1163</v>
      </c>
      <c r="D9" s="6">
        <v>180</v>
      </c>
      <c r="E9" s="8">
        <v>0</v>
      </c>
      <c r="F9" s="8">
        <v>8</v>
      </c>
      <c r="G9" s="16"/>
      <c r="H9" s="8">
        <v>103</v>
      </c>
      <c r="I9" s="8">
        <v>14</v>
      </c>
      <c r="J9" s="9">
        <v>0</v>
      </c>
      <c r="K9" s="9">
        <v>0</v>
      </c>
      <c r="L9" s="16"/>
      <c r="M9" s="8">
        <v>261</v>
      </c>
      <c r="N9" s="8">
        <v>33</v>
      </c>
      <c r="O9" s="61">
        <v>0</v>
      </c>
      <c r="P9" s="8">
        <v>1</v>
      </c>
      <c r="Q9" s="16"/>
      <c r="R9" s="8">
        <v>96</v>
      </c>
      <c r="S9" s="11">
        <v>0</v>
      </c>
      <c r="T9" s="61">
        <v>0</v>
      </c>
      <c r="U9" s="11">
        <v>0</v>
      </c>
      <c r="V9" s="16"/>
      <c r="W9" s="8">
        <v>145</v>
      </c>
      <c r="X9" s="8">
        <v>37</v>
      </c>
      <c r="Y9" s="61">
        <v>6</v>
      </c>
      <c r="Z9" s="16"/>
      <c r="AA9" s="8">
        <v>86</v>
      </c>
      <c r="AB9" s="8">
        <v>19</v>
      </c>
      <c r="AC9" s="62">
        <v>1</v>
      </c>
      <c r="AD9" s="69"/>
    </row>
    <row r="10" spans="1:30" x14ac:dyDescent="0.2">
      <c r="A10" s="60" t="s">
        <v>24</v>
      </c>
      <c r="B10" s="16"/>
      <c r="C10" s="6">
        <v>3727</v>
      </c>
      <c r="D10" s="6">
        <v>2885</v>
      </c>
      <c r="E10" s="8">
        <v>0</v>
      </c>
      <c r="F10" s="8">
        <v>266</v>
      </c>
      <c r="G10" s="16"/>
      <c r="H10" s="8">
        <v>288</v>
      </c>
      <c r="I10" s="8">
        <v>377</v>
      </c>
      <c r="J10" s="9">
        <v>0</v>
      </c>
      <c r="K10" s="8">
        <v>40</v>
      </c>
      <c r="L10" s="16"/>
      <c r="M10" s="8">
        <v>486</v>
      </c>
      <c r="N10" s="8">
        <v>599</v>
      </c>
      <c r="O10" s="61">
        <v>0</v>
      </c>
      <c r="P10" s="8">
        <v>70</v>
      </c>
      <c r="Q10" s="16"/>
      <c r="R10" s="8">
        <v>799</v>
      </c>
      <c r="S10" s="8">
        <v>390</v>
      </c>
      <c r="T10" s="61">
        <v>0</v>
      </c>
      <c r="U10" s="8">
        <v>36</v>
      </c>
      <c r="V10" s="16"/>
      <c r="W10" s="8">
        <v>639</v>
      </c>
      <c r="X10" s="8">
        <v>347</v>
      </c>
      <c r="Y10" s="61">
        <v>64</v>
      </c>
      <c r="Z10" s="16"/>
      <c r="AA10" s="8">
        <v>404</v>
      </c>
      <c r="AB10" s="8">
        <v>292</v>
      </c>
      <c r="AC10" s="62">
        <v>11</v>
      </c>
      <c r="AD10" s="69"/>
    </row>
    <row r="11" spans="1:30" x14ac:dyDescent="0.2">
      <c r="A11" s="60" t="s">
        <v>25</v>
      </c>
      <c r="B11" s="16"/>
      <c r="C11" s="6">
        <v>2011</v>
      </c>
      <c r="D11" s="6">
        <v>1137</v>
      </c>
      <c r="E11" s="8">
        <v>0</v>
      </c>
      <c r="F11" s="8">
        <v>195</v>
      </c>
      <c r="G11" s="16"/>
      <c r="H11" s="8">
        <v>744</v>
      </c>
      <c r="I11" s="8">
        <v>534</v>
      </c>
      <c r="J11" s="9">
        <v>0</v>
      </c>
      <c r="K11" s="8">
        <v>101</v>
      </c>
      <c r="L11" s="16"/>
      <c r="M11" s="8">
        <v>147</v>
      </c>
      <c r="N11" s="8">
        <v>46</v>
      </c>
      <c r="O11" s="61">
        <v>0</v>
      </c>
      <c r="P11" s="8">
        <v>8</v>
      </c>
      <c r="Q11" s="16"/>
      <c r="R11" s="8">
        <v>326</v>
      </c>
      <c r="S11" s="8">
        <v>157</v>
      </c>
      <c r="T11" s="61">
        <v>0</v>
      </c>
      <c r="U11" s="8">
        <v>27</v>
      </c>
      <c r="V11" s="16"/>
      <c r="W11" s="8">
        <v>345</v>
      </c>
      <c r="X11" s="8">
        <v>182</v>
      </c>
      <c r="Y11" s="61">
        <v>43</v>
      </c>
      <c r="Z11" s="16"/>
      <c r="AA11" s="8">
        <v>224</v>
      </c>
      <c r="AB11" s="8">
        <v>128</v>
      </c>
      <c r="AC11" s="62">
        <v>6</v>
      </c>
      <c r="AD11" s="69"/>
    </row>
    <row r="12" spans="1:30" x14ac:dyDescent="0.2">
      <c r="A12" s="60" t="s">
        <v>26</v>
      </c>
      <c r="B12" s="16"/>
      <c r="C12" s="6">
        <v>296</v>
      </c>
      <c r="D12" s="6">
        <v>45</v>
      </c>
      <c r="E12" s="8">
        <v>0</v>
      </c>
      <c r="F12" s="8">
        <v>0</v>
      </c>
      <c r="G12" s="16"/>
      <c r="H12" s="8">
        <v>129</v>
      </c>
      <c r="I12" s="8">
        <v>27</v>
      </c>
      <c r="J12" s="9">
        <v>0</v>
      </c>
      <c r="K12" s="9">
        <v>0</v>
      </c>
      <c r="L12" s="16"/>
      <c r="M12" s="8">
        <v>0</v>
      </c>
      <c r="N12" s="9">
        <v>0</v>
      </c>
      <c r="O12" s="61">
        <v>0</v>
      </c>
      <c r="P12" s="9">
        <v>0</v>
      </c>
      <c r="Q12" s="16"/>
      <c r="R12" s="8">
        <v>0</v>
      </c>
      <c r="S12" s="11">
        <v>0</v>
      </c>
      <c r="T12" s="61">
        <v>0</v>
      </c>
      <c r="U12" s="11">
        <v>0</v>
      </c>
      <c r="V12" s="16"/>
      <c r="W12" s="8">
        <v>49</v>
      </c>
      <c r="X12" s="11">
        <v>0</v>
      </c>
      <c r="Y12" s="61">
        <v>0</v>
      </c>
      <c r="Z12" s="16"/>
      <c r="AA12" s="8">
        <v>26</v>
      </c>
      <c r="AB12" s="8">
        <v>18</v>
      </c>
      <c r="AC12" s="63">
        <v>0</v>
      </c>
      <c r="AD12" s="69"/>
    </row>
    <row r="13" spans="1:30" x14ac:dyDescent="0.2">
      <c r="A13" s="60" t="s">
        <v>27</v>
      </c>
      <c r="B13" s="16"/>
      <c r="C13" s="6">
        <v>291</v>
      </c>
      <c r="D13" s="6">
        <v>95</v>
      </c>
      <c r="E13" s="8">
        <v>0</v>
      </c>
      <c r="F13" s="8">
        <v>20</v>
      </c>
      <c r="G13" s="16"/>
      <c r="H13" s="8">
        <v>109</v>
      </c>
      <c r="I13" s="8">
        <v>22</v>
      </c>
      <c r="J13" s="9">
        <v>0</v>
      </c>
      <c r="K13" s="8">
        <v>14</v>
      </c>
      <c r="L13" s="16"/>
      <c r="M13" s="8">
        <v>56</v>
      </c>
      <c r="N13" s="8">
        <v>27</v>
      </c>
      <c r="O13" s="61">
        <v>0</v>
      </c>
      <c r="P13" s="8">
        <v>4</v>
      </c>
      <c r="Q13" s="16"/>
      <c r="R13" s="8">
        <v>27</v>
      </c>
      <c r="S13" s="8">
        <v>18</v>
      </c>
      <c r="T13" s="61">
        <v>0</v>
      </c>
      <c r="U13" s="11">
        <v>0</v>
      </c>
      <c r="V13" s="16"/>
      <c r="W13" s="8">
        <v>25</v>
      </c>
      <c r="X13" s="8">
        <v>13</v>
      </c>
      <c r="Y13" s="61">
        <v>0</v>
      </c>
      <c r="Z13" s="16"/>
      <c r="AA13" s="8">
        <v>39</v>
      </c>
      <c r="AB13" s="8">
        <v>8</v>
      </c>
      <c r="AC13" s="62">
        <v>2</v>
      </c>
      <c r="AD13" s="69"/>
    </row>
    <row r="14" spans="1:30" x14ac:dyDescent="0.2">
      <c r="A14" s="60" t="s">
        <v>28</v>
      </c>
      <c r="B14" s="16"/>
      <c r="C14" s="6">
        <v>513</v>
      </c>
      <c r="D14" s="6">
        <v>67</v>
      </c>
      <c r="E14" s="8">
        <v>0</v>
      </c>
      <c r="F14" s="8">
        <v>17</v>
      </c>
      <c r="G14" s="16"/>
      <c r="H14" s="8">
        <v>78</v>
      </c>
      <c r="I14" s="8">
        <v>24</v>
      </c>
      <c r="J14" s="9">
        <v>0</v>
      </c>
      <c r="K14" s="8">
        <v>3</v>
      </c>
      <c r="L14" s="16"/>
      <c r="M14" s="8">
        <v>402</v>
      </c>
      <c r="N14" s="8">
        <v>27</v>
      </c>
      <c r="O14" s="61">
        <v>0</v>
      </c>
      <c r="P14" s="8">
        <v>10</v>
      </c>
      <c r="Q14" s="16"/>
      <c r="R14" s="8">
        <v>0</v>
      </c>
      <c r="S14" s="11">
        <v>0</v>
      </c>
      <c r="T14" s="61">
        <v>0</v>
      </c>
      <c r="U14" s="11">
        <v>0</v>
      </c>
      <c r="V14" s="16"/>
      <c r="W14" s="8">
        <v>0</v>
      </c>
      <c r="X14" s="11">
        <v>0</v>
      </c>
      <c r="Y14" s="61">
        <v>0</v>
      </c>
      <c r="Z14" s="16"/>
      <c r="AA14" s="8">
        <v>33</v>
      </c>
      <c r="AB14" s="8">
        <v>16</v>
      </c>
      <c r="AC14" s="62">
        <v>4</v>
      </c>
      <c r="AD14" s="69"/>
    </row>
    <row r="15" spans="1:30" x14ac:dyDescent="0.2">
      <c r="A15" s="60" t="s">
        <v>29</v>
      </c>
      <c r="B15" s="16"/>
      <c r="C15" s="6">
        <v>148</v>
      </c>
      <c r="D15" s="6">
        <v>75</v>
      </c>
      <c r="E15" s="8">
        <v>643</v>
      </c>
      <c r="F15" s="8">
        <v>0</v>
      </c>
      <c r="G15" s="16"/>
      <c r="H15" s="8">
        <v>0</v>
      </c>
      <c r="I15" s="8">
        <v>75</v>
      </c>
      <c r="J15" s="8">
        <v>416</v>
      </c>
      <c r="K15" s="9">
        <v>0</v>
      </c>
      <c r="L15" s="16"/>
      <c r="M15" s="8">
        <v>0</v>
      </c>
      <c r="N15" s="9">
        <v>0</v>
      </c>
      <c r="O15" s="8">
        <v>227</v>
      </c>
      <c r="P15" s="9">
        <v>0</v>
      </c>
      <c r="Q15" s="16"/>
      <c r="R15" s="8">
        <v>0</v>
      </c>
      <c r="S15" s="11">
        <v>0</v>
      </c>
      <c r="T15" s="61">
        <v>0</v>
      </c>
      <c r="U15" s="11">
        <v>0</v>
      </c>
      <c r="V15" s="16"/>
      <c r="W15" s="8">
        <v>120</v>
      </c>
      <c r="X15" s="11">
        <v>0</v>
      </c>
      <c r="Y15" s="61">
        <v>0</v>
      </c>
      <c r="Z15" s="16"/>
      <c r="AA15" s="8">
        <v>0</v>
      </c>
      <c r="AB15" s="11">
        <v>0</v>
      </c>
      <c r="AC15" s="63">
        <v>0</v>
      </c>
      <c r="AD15" s="69"/>
    </row>
    <row r="16" spans="1:30" x14ac:dyDescent="0.2">
      <c r="A16" s="60" t="s">
        <v>30</v>
      </c>
      <c r="B16" s="16"/>
      <c r="C16" s="6">
        <v>1623</v>
      </c>
      <c r="D16" s="6">
        <v>152</v>
      </c>
      <c r="E16" s="8">
        <v>0</v>
      </c>
      <c r="F16" s="8">
        <v>41</v>
      </c>
      <c r="G16" s="16"/>
      <c r="H16" s="8">
        <v>279</v>
      </c>
      <c r="I16" s="8">
        <v>30</v>
      </c>
      <c r="J16" s="9">
        <v>0</v>
      </c>
      <c r="K16" s="8">
        <v>11</v>
      </c>
      <c r="L16" s="16"/>
      <c r="M16" s="8">
        <v>269</v>
      </c>
      <c r="N16" s="8">
        <v>22</v>
      </c>
      <c r="O16" s="61">
        <v>0</v>
      </c>
      <c r="P16" s="8">
        <v>16</v>
      </c>
      <c r="Q16" s="16"/>
      <c r="R16" s="8">
        <v>335</v>
      </c>
      <c r="S16" s="8">
        <v>12</v>
      </c>
      <c r="T16" s="61">
        <v>0</v>
      </c>
      <c r="U16" s="8">
        <v>14</v>
      </c>
      <c r="V16" s="16"/>
      <c r="W16" s="8">
        <v>244</v>
      </c>
      <c r="X16" s="8">
        <v>27</v>
      </c>
      <c r="Y16" s="61">
        <v>0</v>
      </c>
      <c r="Z16" s="16"/>
      <c r="AA16" s="8">
        <v>105</v>
      </c>
      <c r="AB16" s="8">
        <v>20</v>
      </c>
      <c r="AC16" s="64">
        <v>0</v>
      </c>
      <c r="AD16" s="69"/>
    </row>
    <row r="17" spans="1:30" x14ac:dyDescent="0.2">
      <c r="A17" s="60" t="s">
        <v>31</v>
      </c>
      <c r="B17" s="16"/>
      <c r="C17" s="6">
        <v>809</v>
      </c>
      <c r="D17" s="6">
        <v>31</v>
      </c>
      <c r="E17" s="8">
        <v>0</v>
      </c>
      <c r="F17" s="8">
        <v>0</v>
      </c>
      <c r="G17" s="16"/>
      <c r="H17" s="8">
        <v>0</v>
      </c>
      <c r="I17" s="9">
        <v>0</v>
      </c>
      <c r="J17" s="9">
        <v>0</v>
      </c>
      <c r="K17" s="9">
        <v>0</v>
      </c>
      <c r="L17" s="16"/>
      <c r="M17" s="8">
        <v>30</v>
      </c>
      <c r="N17" s="8">
        <v>8</v>
      </c>
      <c r="O17" s="61">
        <v>0</v>
      </c>
      <c r="P17" s="9">
        <v>0</v>
      </c>
      <c r="Q17" s="16"/>
      <c r="R17" s="8">
        <v>22</v>
      </c>
      <c r="S17" s="8">
        <v>5</v>
      </c>
      <c r="T17" s="61">
        <v>0</v>
      </c>
      <c r="U17" s="11">
        <v>0</v>
      </c>
      <c r="V17" s="16"/>
      <c r="W17" s="8">
        <v>373</v>
      </c>
      <c r="X17" s="8">
        <v>6</v>
      </c>
      <c r="Y17" s="61">
        <v>0</v>
      </c>
      <c r="Z17" s="16"/>
      <c r="AA17" s="8">
        <v>68</v>
      </c>
      <c r="AB17" s="9">
        <v>0</v>
      </c>
      <c r="AC17" s="64">
        <v>0</v>
      </c>
      <c r="AD17" s="69"/>
    </row>
    <row r="18" spans="1:30" x14ac:dyDescent="0.2">
      <c r="A18" s="60" t="s">
        <v>32</v>
      </c>
      <c r="B18" s="16"/>
      <c r="C18" s="6">
        <v>0</v>
      </c>
      <c r="D18" s="6">
        <v>315</v>
      </c>
      <c r="E18" s="8">
        <v>0</v>
      </c>
      <c r="F18" s="8">
        <v>7</v>
      </c>
      <c r="G18" s="16"/>
      <c r="H18" s="8">
        <v>0</v>
      </c>
      <c r="I18" s="9">
        <v>0</v>
      </c>
      <c r="J18" s="9">
        <v>0</v>
      </c>
      <c r="K18" s="9">
        <v>0</v>
      </c>
      <c r="L18" s="16"/>
      <c r="M18" s="8">
        <v>0</v>
      </c>
      <c r="N18" s="8">
        <v>162</v>
      </c>
      <c r="O18" s="61">
        <v>0</v>
      </c>
      <c r="P18" s="8">
        <v>7</v>
      </c>
      <c r="Q18" s="16"/>
      <c r="R18" s="8">
        <v>0</v>
      </c>
      <c r="S18" s="8">
        <v>153</v>
      </c>
      <c r="T18" s="61">
        <v>0</v>
      </c>
      <c r="U18" s="11">
        <v>0</v>
      </c>
      <c r="V18" s="16"/>
      <c r="W18" s="8">
        <v>0</v>
      </c>
      <c r="X18" s="11">
        <v>0</v>
      </c>
      <c r="Y18" s="61">
        <v>0</v>
      </c>
      <c r="Z18" s="16"/>
      <c r="AA18" s="8">
        <v>0</v>
      </c>
      <c r="AB18" s="11">
        <v>0</v>
      </c>
      <c r="AC18" s="63">
        <v>0</v>
      </c>
      <c r="AD18" s="69"/>
    </row>
    <row r="19" spans="1:30" x14ac:dyDescent="0.2">
      <c r="A19" s="60" t="s">
        <v>33</v>
      </c>
      <c r="B19" s="16"/>
      <c r="C19" s="6">
        <v>1321</v>
      </c>
      <c r="D19" s="6">
        <v>141</v>
      </c>
      <c r="E19" s="8">
        <v>0</v>
      </c>
      <c r="F19" s="8">
        <v>47</v>
      </c>
      <c r="G19" s="16"/>
      <c r="H19" s="8">
        <v>328</v>
      </c>
      <c r="I19" s="8">
        <v>54</v>
      </c>
      <c r="J19" s="9">
        <v>0</v>
      </c>
      <c r="K19" s="8">
        <v>30</v>
      </c>
      <c r="L19" s="16"/>
      <c r="M19" s="8">
        <v>140</v>
      </c>
      <c r="N19" s="8">
        <v>10</v>
      </c>
      <c r="O19" s="61">
        <v>0</v>
      </c>
      <c r="P19" s="8">
        <v>12</v>
      </c>
      <c r="Q19" s="16"/>
      <c r="R19" s="8">
        <v>219</v>
      </c>
      <c r="S19" s="8">
        <v>14</v>
      </c>
      <c r="T19" s="61">
        <v>0</v>
      </c>
      <c r="U19" s="8">
        <v>4</v>
      </c>
      <c r="V19" s="16"/>
      <c r="W19" s="8">
        <v>172</v>
      </c>
      <c r="X19" s="8">
        <v>22</v>
      </c>
      <c r="Y19" s="61">
        <v>0</v>
      </c>
      <c r="Z19" s="16"/>
      <c r="AA19" s="8">
        <v>96</v>
      </c>
      <c r="AB19" s="8">
        <v>9</v>
      </c>
      <c r="AC19" s="62">
        <v>1</v>
      </c>
      <c r="AD19" s="69"/>
    </row>
    <row r="20" spans="1:30" x14ac:dyDescent="0.2">
      <c r="A20" s="60" t="s">
        <v>34</v>
      </c>
      <c r="B20" s="16"/>
      <c r="C20" s="6">
        <v>158</v>
      </c>
      <c r="D20" s="6">
        <v>92</v>
      </c>
      <c r="E20" s="8">
        <v>0</v>
      </c>
      <c r="F20" s="8">
        <v>16</v>
      </c>
      <c r="G20" s="16"/>
      <c r="H20" s="8">
        <v>54</v>
      </c>
      <c r="I20" s="8">
        <v>18</v>
      </c>
      <c r="J20" s="9">
        <v>0</v>
      </c>
      <c r="K20" s="8">
        <v>12</v>
      </c>
      <c r="L20" s="16"/>
      <c r="M20" s="8">
        <v>15</v>
      </c>
      <c r="N20" s="8">
        <v>27</v>
      </c>
      <c r="O20" s="61">
        <v>0</v>
      </c>
      <c r="P20" s="8">
        <v>4</v>
      </c>
      <c r="Q20" s="16"/>
      <c r="R20" s="8">
        <v>15</v>
      </c>
      <c r="S20" s="8">
        <v>4</v>
      </c>
      <c r="T20" s="61">
        <v>0</v>
      </c>
      <c r="U20" s="11">
        <v>0</v>
      </c>
      <c r="V20" s="16"/>
      <c r="W20" s="8">
        <v>17</v>
      </c>
      <c r="X20" s="8">
        <v>23</v>
      </c>
      <c r="Y20" s="61">
        <v>0</v>
      </c>
      <c r="Z20" s="16"/>
      <c r="AA20" s="8">
        <v>9</v>
      </c>
      <c r="AB20" s="8">
        <v>3</v>
      </c>
      <c r="AC20" s="64">
        <v>0</v>
      </c>
      <c r="AD20" s="69"/>
    </row>
    <row r="21" spans="1:30" x14ac:dyDescent="0.2">
      <c r="A21" s="60" t="s">
        <v>35</v>
      </c>
      <c r="B21" s="16"/>
      <c r="C21" s="6">
        <v>183</v>
      </c>
      <c r="D21" s="6">
        <v>10</v>
      </c>
      <c r="E21" s="8">
        <v>0</v>
      </c>
      <c r="F21" s="8">
        <v>3</v>
      </c>
      <c r="G21" s="16"/>
      <c r="H21" s="8">
        <v>62</v>
      </c>
      <c r="I21" s="8">
        <v>1</v>
      </c>
      <c r="J21" s="9">
        <v>0</v>
      </c>
      <c r="K21" s="9">
        <v>0</v>
      </c>
      <c r="L21" s="16"/>
      <c r="M21" s="8">
        <v>0</v>
      </c>
      <c r="N21" s="9">
        <v>0</v>
      </c>
      <c r="O21" s="61">
        <v>0</v>
      </c>
      <c r="P21" s="9">
        <v>0</v>
      </c>
      <c r="Q21" s="16"/>
      <c r="R21" s="8">
        <v>120</v>
      </c>
      <c r="S21" s="8">
        <v>6</v>
      </c>
      <c r="T21" s="61">
        <v>0</v>
      </c>
      <c r="U21" s="8">
        <v>3</v>
      </c>
      <c r="V21" s="16"/>
      <c r="W21" s="8">
        <v>0</v>
      </c>
      <c r="X21" s="8">
        <v>3</v>
      </c>
      <c r="Y21" s="61">
        <v>0</v>
      </c>
      <c r="Z21" s="16"/>
      <c r="AA21" s="8">
        <v>0</v>
      </c>
      <c r="AB21" s="9">
        <v>0</v>
      </c>
      <c r="AC21" s="64">
        <v>0</v>
      </c>
      <c r="AD21" s="69"/>
    </row>
    <row r="22" spans="1:30" x14ac:dyDescent="0.2">
      <c r="A22" s="60" t="s">
        <v>36</v>
      </c>
      <c r="B22" s="16"/>
      <c r="C22" s="6">
        <v>573</v>
      </c>
      <c r="D22" s="6">
        <v>126</v>
      </c>
      <c r="E22" s="8">
        <v>0</v>
      </c>
      <c r="F22" s="8">
        <v>11</v>
      </c>
      <c r="G22" s="16"/>
      <c r="H22" s="8">
        <v>361</v>
      </c>
      <c r="I22" s="8">
        <v>78</v>
      </c>
      <c r="J22" s="9">
        <v>0</v>
      </c>
      <c r="K22" s="8">
        <v>9</v>
      </c>
      <c r="L22" s="16"/>
      <c r="M22" s="8">
        <v>36</v>
      </c>
      <c r="N22" s="8">
        <v>11</v>
      </c>
      <c r="O22" s="61">
        <v>0</v>
      </c>
      <c r="P22" s="8">
        <v>2</v>
      </c>
      <c r="Q22" s="16"/>
      <c r="R22" s="8">
        <v>0</v>
      </c>
      <c r="S22" s="11">
        <v>0</v>
      </c>
      <c r="T22" s="61">
        <v>0</v>
      </c>
      <c r="U22" s="11">
        <v>0</v>
      </c>
      <c r="V22" s="16"/>
      <c r="W22" s="8">
        <v>0</v>
      </c>
      <c r="X22" s="9">
        <v>0</v>
      </c>
      <c r="Y22" s="61">
        <v>0</v>
      </c>
      <c r="Z22" s="16"/>
      <c r="AA22" s="8">
        <v>62</v>
      </c>
      <c r="AB22" s="8">
        <v>14</v>
      </c>
      <c r="AC22" s="64">
        <v>0</v>
      </c>
      <c r="AD22" s="69"/>
    </row>
    <row r="23" spans="1:30" x14ac:dyDescent="0.2">
      <c r="A23" s="60" t="s">
        <v>37</v>
      </c>
      <c r="B23" s="16"/>
      <c r="C23" s="6">
        <v>176</v>
      </c>
      <c r="D23" s="6">
        <v>28</v>
      </c>
      <c r="E23" s="8">
        <v>0</v>
      </c>
      <c r="F23" s="8">
        <v>6</v>
      </c>
      <c r="G23" s="16"/>
      <c r="H23" s="8">
        <v>35</v>
      </c>
      <c r="I23" s="8">
        <v>5</v>
      </c>
      <c r="J23" s="9">
        <v>0</v>
      </c>
      <c r="K23" s="9">
        <v>0</v>
      </c>
      <c r="L23" s="16"/>
      <c r="M23" s="8">
        <v>35</v>
      </c>
      <c r="N23" s="8">
        <v>14</v>
      </c>
      <c r="O23" s="61">
        <v>0</v>
      </c>
      <c r="P23" s="8">
        <v>4</v>
      </c>
      <c r="Q23" s="16"/>
      <c r="R23" s="8">
        <v>35</v>
      </c>
      <c r="S23" s="8">
        <v>6</v>
      </c>
      <c r="T23" s="61">
        <v>0</v>
      </c>
      <c r="U23" s="8">
        <v>2</v>
      </c>
      <c r="V23" s="16"/>
      <c r="W23" s="8">
        <v>19</v>
      </c>
      <c r="X23" s="11">
        <v>0</v>
      </c>
      <c r="Y23" s="61">
        <v>0</v>
      </c>
      <c r="Z23" s="16"/>
      <c r="AA23" s="8">
        <v>27</v>
      </c>
      <c r="AB23" s="8">
        <v>3</v>
      </c>
      <c r="AC23" s="63">
        <v>0</v>
      </c>
      <c r="AD23" s="69"/>
    </row>
    <row r="24" spans="1:30" x14ac:dyDescent="0.2">
      <c r="A24" s="60" t="s">
        <v>38</v>
      </c>
      <c r="B24" s="16"/>
      <c r="C24" s="6">
        <v>346</v>
      </c>
      <c r="D24" s="6">
        <v>133</v>
      </c>
      <c r="E24" s="8">
        <v>0</v>
      </c>
      <c r="F24" s="8">
        <v>110</v>
      </c>
      <c r="G24" s="16"/>
      <c r="H24" s="8">
        <v>75</v>
      </c>
      <c r="I24" s="8">
        <v>39</v>
      </c>
      <c r="J24" s="9">
        <v>0</v>
      </c>
      <c r="K24" s="8">
        <v>49</v>
      </c>
      <c r="L24" s="16"/>
      <c r="M24" s="8">
        <v>62</v>
      </c>
      <c r="N24" s="8">
        <v>30</v>
      </c>
      <c r="O24" s="61">
        <v>0</v>
      </c>
      <c r="P24" s="8">
        <v>34</v>
      </c>
      <c r="Q24" s="16"/>
      <c r="R24" s="8">
        <v>53</v>
      </c>
      <c r="S24" s="8">
        <v>22</v>
      </c>
      <c r="T24" s="61">
        <v>0</v>
      </c>
      <c r="U24" s="8">
        <v>17</v>
      </c>
      <c r="V24" s="16"/>
      <c r="W24" s="8">
        <v>25</v>
      </c>
      <c r="X24" s="8">
        <v>11</v>
      </c>
      <c r="Y24" s="61">
        <v>6</v>
      </c>
      <c r="Z24" s="16"/>
      <c r="AA24" s="8">
        <v>44</v>
      </c>
      <c r="AB24" s="8">
        <v>11</v>
      </c>
      <c r="AC24" s="62">
        <v>4</v>
      </c>
      <c r="AD24" s="69"/>
    </row>
    <row r="25" spans="1:30" x14ac:dyDescent="0.2">
      <c r="A25" s="60" t="s">
        <v>39</v>
      </c>
      <c r="B25" s="16"/>
      <c r="C25" s="6">
        <v>2506</v>
      </c>
      <c r="D25" s="6">
        <v>215</v>
      </c>
      <c r="E25" s="8">
        <v>0</v>
      </c>
      <c r="F25" s="8">
        <v>76</v>
      </c>
      <c r="G25" s="16"/>
      <c r="H25" s="8">
        <v>423</v>
      </c>
      <c r="I25" s="8">
        <v>45</v>
      </c>
      <c r="J25" s="9">
        <v>0</v>
      </c>
      <c r="K25" s="8">
        <v>28</v>
      </c>
      <c r="L25" s="16"/>
      <c r="M25" s="8">
        <v>295</v>
      </c>
      <c r="N25" s="8">
        <v>16</v>
      </c>
      <c r="O25" s="61">
        <v>0</v>
      </c>
      <c r="P25" s="8">
        <v>11</v>
      </c>
      <c r="Q25" s="16"/>
      <c r="R25" s="8">
        <v>343</v>
      </c>
      <c r="S25" s="8">
        <v>32</v>
      </c>
      <c r="T25" s="61">
        <v>0</v>
      </c>
      <c r="U25" s="8">
        <v>18</v>
      </c>
      <c r="V25" s="16"/>
      <c r="W25" s="8">
        <v>524</v>
      </c>
      <c r="X25" s="8">
        <v>54</v>
      </c>
      <c r="Y25" s="61">
        <v>4</v>
      </c>
      <c r="Z25" s="16"/>
      <c r="AA25" s="8">
        <v>328</v>
      </c>
      <c r="AB25" s="8">
        <v>21</v>
      </c>
      <c r="AC25" s="62">
        <v>9</v>
      </c>
      <c r="AD25" s="69"/>
    </row>
    <row r="26" spans="1:30" x14ac:dyDescent="0.2">
      <c r="A26" s="60" t="s">
        <v>40</v>
      </c>
      <c r="B26" s="16"/>
      <c r="C26" s="6">
        <v>1614</v>
      </c>
      <c r="D26" s="6">
        <v>211</v>
      </c>
      <c r="E26" s="8">
        <v>0</v>
      </c>
      <c r="F26" s="8">
        <v>4</v>
      </c>
      <c r="G26" s="16"/>
      <c r="H26" s="8">
        <v>145</v>
      </c>
      <c r="I26" s="9">
        <v>0</v>
      </c>
      <c r="J26" s="9">
        <v>0</v>
      </c>
      <c r="K26" s="9">
        <v>0</v>
      </c>
      <c r="L26" s="16"/>
      <c r="M26" s="8">
        <v>353</v>
      </c>
      <c r="N26" s="8">
        <v>16</v>
      </c>
      <c r="O26" s="61">
        <v>0</v>
      </c>
      <c r="P26" s="8">
        <v>4</v>
      </c>
      <c r="Q26" s="16"/>
      <c r="R26" s="8">
        <v>221</v>
      </c>
      <c r="S26" s="8">
        <v>8</v>
      </c>
      <c r="T26" s="61">
        <v>0</v>
      </c>
      <c r="U26" s="11">
        <v>0</v>
      </c>
      <c r="V26" s="16"/>
      <c r="W26" s="8">
        <v>262</v>
      </c>
      <c r="X26" s="8">
        <v>139</v>
      </c>
      <c r="Y26" s="61">
        <v>0</v>
      </c>
      <c r="Z26" s="16"/>
      <c r="AA26" s="8">
        <v>168</v>
      </c>
      <c r="AB26" s="8">
        <v>30</v>
      </c>
      <c r="AC26" s="64">
        <v>0</v>
      </c>
      <c r="AD26" s="69"/>
    </row>
    <row r="27" spans="1:30" x14ac:dyDescent="0.2">
      <c r="A27" s="60" t="s">
        <v>41</v>
      </c>
      <c r="B27" s="16"/>
      <c r="C27" s="6">
        <v>729</v>
      </c>
      <c r="D27" s="6">
        <v>590</v>
      </c>
      <c r="E27" s="8">
        <v>0</v>
      </c>
      <c r="F27" s="8">
        <v>14</v>
      </c>
      <c r="G27" s="16"/>
      <c r="H27" s="8">
        <v>0</v>
      </c>
      <c r="I27" s="9">
        <v>0</v>
      </c>
      <c r="J27" s="9">
        <v>0</v>
      </c>
      <c r="K27" s="9">
        <v>0</v>
      </c>
      <c r="L27" s="16"/>
      <c r="M27" s="8">
        <v>112</v>
      </c>
      <c r="N27" s="8">
        <v>137</v>
      </c>
      <c r="O27" s="61">
        <v>0</v>
      </c>
      <c r="P27" s="8">
        <v>6</v>
      </c>
      <c r="Q27" s="16"/>
      <c r="R27" s="8">
        <v>60</v>
      </c>
      <c r="S27" s="8">
        <v>64</v>
      </c>
      <c r="T27" s="61">
        <v>0</v>
      </c>
      <c r="U27" s="11">
        <v>0</v>
      </c>
      <c r="V27" s="16"/>
      <c r="W27" s="8">
        <v>124</v>
      </c>
      <c r="X27" s="8">
        <v>137</v>
      </c>
      <c r="Y27" s="61">
        <v>0</v>
      </c>
      <c r="Z27" s="16"/>
      <c r="AA27" s="8">
        <v>150</v>
      </c>
      <c r="AB27" s="8">
        <v>135</v>
      </c>
      <c r="AC27" s="62">
        <v>4</v>
      </c>
      <c r="AD27" s="69"/>
    </row>
    <row r="28" spans="1:30" x14ac:dyDescent="0.2">
      <c r="A28" s="60" t="s">
        <v>42</v>
      </c>
      <c r="B28" s="16"/>
      <c r="C28" s="6">
        <v>3397</v>
      </c>
      <c r="D28" s="6">
        <v>342</v>
      </c>
      <c r="E28" s="8">
        <v>0</v>
      </c>
      <c r="F28" s="8">
        <v>64</v>
      </c>
      <c r="G28" s="16"/>
      <c r="H28" s="8">
        <v>833</v>
      </c>
      <c r="I28" s="8">
        <v>73</v>
      </c>
      <c r="J28" s="9">
        <v>0</v>
      </c>
      <c r="K28" s="8">
        <v>32</v>
      </c>
      <c r="L28" s="16"/>
      <c r="M28" s="8">
        <v>859</v>
      </c>
      <c r="N28" s="8">
        <v>92</v>
      </c>
      <c r="O28" s="61">
        <v>0</v>
      </c>
      <c r="P28" s="8">
        <v>20</v>
      </c>
      <c r="Q28" s="16"/>
      <c r="R28" s="8">
        <v>531</v>
      </c>
      <c r="S28" s="8">
        <v>39</v>
      </c>
      <c r="T28" s="61">
        <v>0</v>
      </c>
      <c r="U28" s="8">
        <v>5</v>
      </c>
      <c r="V28" s="16"/>
      <c r="W28" s="8">
        <v>299</v>
      </c>
      <c r="X28" s="8">
        <v>17</v>
      </c>
      <c r="Y28" s="61">
        <v>0</v>
      </c>
      <c r="Z28" s="16"/>
      <c r="AA28" s="8">
        <v>245</v>
      </c>
      <c r="AB28" s="8">
        <v>22</v>
      </c>
      <c r="AC28" s="62">
        <v>7</v>
      </c>
      <c r="AD28" s="69"/>
    </row>
    <row r="29" spans="1:30" x14ac:dyDescent="0.2">
      <c r="A29" s="60" t="s">
        <v>43</v>
      </c>
      <c r="B29" s="16"/>
      <c r="C29" s="6">
        <v>1234</v>
      </c>
      <c r="D29" s="6">
        <v>228</v>
      </c>
      <c r="E29" s="8">
        <v>0</v>
      </c>
      <c r="F29" s="8">
        <v>20</v>
      </c>
      <c r="G29" s="16"/>
      <c r="H29" s="8">
        <v>198</v>
      </c>
      <c r="I29" s="8">
        <v>51</v>
      </c>
      <c r="J29" s="9">
        <v>0</v>
      </c>
      <c r="K29" s="9">
        <v>0</v>
      </c>
      <c r="L29" s="16"/>
      <c r="M29" s="8">
        <v>383</v>
      </c>
      <c r="N29" s="8">
        <v>126</v>
      </c>
      <c r="O29" s="61">
        <v>0</v>
      </c>
      <c r="P29" s="8">
        <v>20</v>
      </c>
      <c r="Q29" s="16"/>
      <c r="R29" s="8">
        <v>111</v>
      </c>
      <c r="S29" s="8">
        <v>19</v>
      </c>
      <c r="T29" s="61">
        <v>0</v>
      </c>
      <c r="U29" s="11">
        <v>0</v>
      </c>
      <c r="V29" s="16"/>
      <c r="W29" s="8">
        <v>184</v>
      </c>
      <c r="X29" s="9">
        <v>0</v>
      </c>
      <c r="Y29" s="61">
        <v>0</v>
      </c>
      <c r="Z29" s="16"/>
      <c r="AA29" s="8">
        <v>65</v>
      </c>
      <c r="AB29" s="8">
        <v>13</v>
      </c>
      <c r="AC29" s="64">
        <v>0</v>
      </c>
      <c r="AD29" s="69"/>
    </row>
    <row r="30" spans="1:30" x14ac:dyDescent="0.2">
      <c r="A30" s="60" t="s">
        <v>44</v>
      </c>
      <c r="B30" s="16"/>
      <c r="C30" s="6">
        <v>2613</v>
      </c>
      <c r="D30" s="6">
        <v>1393</v>
      </c>
      <c r="E30" s="8">
        <v>692</v>
      </c>
      <c r="F30" s="8">
        <v>273</v>
      </c>
      <c r="G30" s="16"/>
      <c r="H30" s="8">
        <v>468</v>
      </c>
      <c r="I30" s="8">
        <v>411</v>
      </c>
      <c r="J30" s="8">
        <v>491</v>
      </c>
      <c r="K30" s="8">
        <v>230</v>
      </c>
      <c r="L30" s="16"/>
      <c r="M30" s="8">
        <v>252</v>
      </c>
      <c r="N30" s="8">
        <v>61</v>
      </c>
      <c r="O30" s="61">
        <v>0</v>
      </c>
      <c r="P30" s="8">
        <v>3</v>
      </c>
      <c r="Q30" s="16"/>
      <c r="R30" s="8">
        <v>187</v>
      </c>
      <c r="S30" s="8">
        <v>387</v>
      </c>
      <c r="T30" s="61">
        <v>0</v>
      </c>
      <c r="U30" s="8">
        <v>36</v>
      </c>
      <c r="V30" s="16"/>
      <c r="W30" s="8">
        <v>529</v>
      </c>
      <c r="X30" s="8">
        <v>182</v>
      </c>
      <c r="Y30" s="61">
        <v>0</v>
      </c>
      <c r="Z30" s="16"/>
      <c r="AA30" s="8">
        <v>331</v>
      </c>
      <c r="AB30" s="8">
        <v>148</v>
      </c>
      <c r="AC30" s="64">
        <v>0</v>
      </c>
      <c r="AD30" s="69"/>
    </row>
    <row r="31" spans="1:30" x14ac:dyDescent="0.2">
      <c r="A31" s="60" t="s">
        <v>45</v>
      </c>
      <c r="B31" s="16"/>
      <c r="C31" s="6">
        <v>0</v>
      </c>
      <c r="D31" s="6">
        <v>0</v>
      </c>
      <c r="E31" s="8">
        <v>71</v>
      </c>
      <c r="F31" s="8">
        <v>0</v>
      </c>
      <c r="G31" s="16"/>
      <c r="H31" s="61">
        <v>0</v>
      </c>
      <c r="I31" s="61">
        <v>0</v>
      </c>
      <c r="J31" s="61">
        <v>71</v>
      </c>
      <c r="K31" s="61">
        <v>0</v>
      </c>
      <c r="L31" s="16"/>
      <c r="M31" s="61">
        <v>0</v>
      </c>
      <c r="N31" s="61">
        <v>0</v>
      </c>
      <c r="O31" s="61">
        <v>0</v>
      </c>
      <c r="P31" s="61">
        <v>0</v>
      </c>
      <c r="Q31" s="16"/>
      <c r="R31" s="61">
        <v>0</v>
      </c>
      <c r="S31" s="61">
        <v>0</v>
      </c>
      <c r="T31" s="61">
        <v>0</v>
      </c>
      <c r="U31" s="61">
        <v>0</v>
      </c>
      <c r="V31" s="16"/>
      <c r="W31" s="61">
        <v>0</v>
      </c>
      <c r="X31" s="61">
        <v>0</v>
      </c>
      <c r="Y31" s="61">
        <v>0</v>
      </c>
      <c r="Z31" s="16"/>
      <c r="AA31" s="61">
        <v>0</v>
      </c>
      <c r="AB31" s="61">
        <v>0</v>
      </c>
      <c r="AC31" s="65">
        <v>0</v>
      </c>
      <c r="AD31" s="69"/>
    </row>
    <row r="32" spans="1:30" x14ac:dyDescent="0.2">
      <c r="A32" s="60" t="s">
        <v>46</v>
      </c>
      <c r="B32" s="16"/>
      <c r="C32" s="6">
        <v>0</v>
      </c>
      <c r="D32" s="6">
        <v>0</v>
      </c>
      <c r="E32" s="61">
        <v>211</v>
      </c>
      <c r="F32" s="8">
        <v>0</v>
      </c>
      <c r="G32" s="16"/>
      <c r="H32" s="61">
        <v>0</v>
      </c>
      <c r="I32" s="61">
        <v>0</v>
      </c>
      <c r="J32" s="61">
        <v>107</v>
      </c>
      <c r="K32" s="61">
        <v>0</v>
      </c>
      <c r="L32" s="16"/>
      <c r="M32" s="61">
        <v>0</v>
      </c>
      <c r="N32" s="61">
        <v>0</v>
      </c>
      <c r="O32" s="61">
        <v>0</v>
      </c>
      <c r="P32" s="61">
        <v>0</v>
      </c>
      <c r="Q32" s="16"/>
      <c r="R32" s="61">
        <v>0</v>
      </c>
      <c r="S32" s="61">
        <v>0</v>
      </c>
      <c r="T32" s="61">
        <v>104</v>
      </c>
      <c r="U32" s="61">
        <v>0</v>
      </c>
      <c r="V32" s="16"/>
      <c r="W32" s="61">
        <v>0</v>
      </c>
      <c r="X32" s="61">
        <v>0</v>
      </c>
      <c r="Y32" s="61">
        <v>0</v>
      </c>
      <c r="Z32" s="16"/>
      <c r="AA32" s="61">
        <v>0</v>
      </c>
      <c r="AB32" s="61">
        <v>0</v>
      </c>
      <c r="AC32" s="65">
        <v>0</v>
      </c>
      <c r="AD32" s="69"/>
    </row>
    <row r="33" spans="1:30" x14ac:dyDescent="0.2">
      <c r="A33" s="60" t="s">
        <v>47</v>
      </c>
      <c r="B33" s="16"/>
      <c r="C33" s="6">
        <v>0</v>
      </c>
      <c r="D33" s="6">
        <v>0</v>
      </c>
      <c r="E33" s="61">
        <v>328</v>
      </c>
      <c r="F33" s="8">
        <v>0</v>
      </c>
      <c r="G33" s="16"/>
      <c r="H33" s="61">
        <v>0</v>
      </c>
      <c r="I33" s="61">
        <v>0</v>
      </c>
      <c r="J33" s="61">
        <v>231</v>
      </c>
      <c r="K33" s="61">
        <v>0</v>
      </c>
      <c r="L33" s="16"/>
      <c r="M33" s="61">
        <v>0</v>
      </c>
      <c r="N33" s="61">
        <v>0</v>
      </c>
      <c r="O33" s="61">
        <v>0</v>
      </c>
      <c r="P33" s="61">
        <v>0</v>
      </c>
      <c r="Q33" s="16"/>
      <c r="R33" s="61">
        <v>0</v>
      </c>
      <c r="S33" s="61">
        <v>0</v>
      </c>
      <c r="T33" s="61">
        <v>0</v>
      </c>
      <c r="U33" s="61">
        <v>0</v>
      </c>
      <c r="V33" s="16"/>
      <c r="W33" s="61">
        <v>0</v>
      </c>
      <c r="X33" s="61">
        <v>0</v>
      </c>
      <c r="Y33" s="61">
        <v>0</v>
      </c>
      <c r="Z33" s="16"/>
      <c r="AA33" s="61">
        <v>0</v>
      </c>
      <c r="AB33" s="61">
        <v>0</v>
      </c>
      <c r="AC33" s="65">
        <v>0</v>
      </c>
      <c r="AD33" s="69"/>
    </row>
    <row r="34" spans="1:30" x14ac:dyDescent="0.2">
      <c r="A34" s="60" t="s">
        <v>48</v>
      </c>
      <c r="B34" s="16"/>
      <c r="C34" s="6">
        <v>0</v>
      </c>
      <c r="D34" s="6">
        <v>0</v>
      </c>
      <c r="E34" s="61">
        <v>82</v>
      </c>
      <c r="F34" s="8">
        <v>0</v>
      </c>
      <c r="G34" s="16"/>
      <c r="H34" s="61">
        <v>0</v>
      </c>
      <c r="I34" s="61">
        <v>0</v>
      </c>
      <c r="J34" s="61">
        <v>82</v>
      </c>
      <c r="K34" s="61">
        <v>0</v>
      </c>
      <c r="L34" s="16"/>
      <c r="M34" s="61">
        <v>0</v>
      </c>
      <c r="N34" s="61">
        <v>0</v>
      </c>
      <c r="O34" s="61">
        <v>0</v>
      </c>
      <c r="P34" s="61">
        <v>0</v>
      </c>
      <c r="Q34" s="16"/>
      <c r="R34" s="61">
        <v>0</v>
      </c>
      <c r="S34" s="61">
        <v>0</v>
      </c>
      <c r="T34" s="61">
        <v>0</v>
      </c>
      <c r="U34" s="61">
        <v>0</v>
      </c>
      <c r="V34" s="16"/>
      <c r="W34" s="61">
        <v>0</v>
      </c>
      <c r="X34" s="61">
        <v>0</v>
      </c>
      <c r="Y34" s="61">
        <v>0</v>
      </c>
      <c r="Z34" s="16"/>
      <c r="AA34" s="61">
        <v>0</v>
      </c>
      <c r="AB34" s="61">
        <v>0</v>
      </c>
      <c r="AC34" s="65">
        <v>0</v>
      </c>
      <c r="AD34" s="69"/>
    </row>
    <row r="35" spans="1:30" x14ac:dyDescent="0.2">
      <c r="A35" s="60" t="s">
        <v>49</v>
      </c>
      <c r="B35" s="16"/>
      <c r="C35" s="12">
        <v>9400</v>
      </c>
      <c r="D35" s="12">
        <v>2596</v>
      </c>
      <c r="E35" s="13">
        <v>0</v>
      </c>
      <c r="F35" s="13">
        <v>24</v>
      </c>
      <c r="G35" s="16"/>
      <c r="H35" s="3">
        <v>1644</v>
      </c>
      <c r="I35" s="3">
        <v>592</v>
      </c>
      <c r="J35" s="3">
        <v>0</v>
      </c>
      <c r="K35" s="3">
        <v>5</v>
      </c>
      <c r="L35" s="16"/>
      <c r="M35" s="3">
        <v>1354</v>
      </c>
      <c r="N35" s="3">
        <v>118</v>
      </c>
      <c r="O35" s="3">
        <v>0</v>
      </c>
      <c r="P35" s="3">
        <v>7</v>
      </c>
      <c r="Q35" s="16"/>
      <c r="R35" s="3">
        <v>1283</v>
      </c>
      <c r="S35" s="3">
        <v>356</v>
      </c>
      <c r="T35" s="3">
        <v>0</v>
      </c>
      <c r="U35" s="3">
        <v>4</v>
      </c>
      <c r="V35" s="16"/>
      <c r="W35" s="3">
        <v>1618</v>
      </c>
      <c r="X35" s="3">
        <v>315</v>
      </c>
      <c r="Y35" s="3">
        <v>0</v>
      </c>
      <c r="Z35" s="16"/>
      <c r="AA35" s="3">
        <v>1485</v>
      </c>
      <c r="AB35" s="3">
        <v>614</v>
      </c>
      <c r="AC35" s="66">
        <v>3</v>
      </c>
      <c r="AD35" s="69"/>
    </row>
    <row r="36" spans="1:30" x14ac:dyDescent="0.2">
      <c r="A36" s="68" t="s">
        <v>50</v>
      </c>
      <c r="B36" s="19"/>
      <c r="C36" s="3">
        <f>SUM(C3:C35)</f>
        <v>38078</v>
      </c>
      <c r="D36" s="3">
        <f>SUM(D3:D35)</f>
        <v>11623</v>
      </c>
      <c r="E36" s="3">
        <f>SUM(E3:E35)</f>
        <v>2027</v>
      </c>
      <c r="F36" s="3">
        <f>SUM(F3:F35)</f>
        <v>1270</v>
      </c>
      <c r="G36" s="19"/>
      <c r="H36" s="3">
        <f>SUM(H3:H35)</f>
        <v>7776</v>
      </c>
      <c r="I36" s="3">
        <f>SUM(I3:I35)</f>
        <v>2752</v>
      </c>
      <c r="J36" s="3">
        <f>SUM(J3:J35)</f>
        <v>1398</v>
      </c>
      <c r="K36" s="3">
        <f>SUM(K3:K35)</f>
        <v>607</v>
      </c>
      <c r="L36" s="19"/>
      <c r="M36" s="3">
        <f>SUM(M3:M35)</f>
        <v>5912</v>
      </c>
      <c r="N36" s="3">
        <f>SUM(N3:N35)</f>
        <v>1647</v>
      </c>
      <c r="O36" s="3">
        <f>SUM(O3:O35)</f>
        <v>227</v>
      </c>
      <c r="P36" s="3">
        <f>SUM(P3:P35)</f>
        <v>248</v>
      </c>
      <c r="Q36" s="19"/>
      <c r="R36" s="3">
        <f>SUM(R3:R35)</f>
        <v>5048</v>
      </c>
      <c r="S36" s="3">
        <f>SUM(S3:S35)</f>
        <v>1727</v>
      </c>
      <c r="T36" s="3">
        <f>SUM(T3:T35)</f>
        <v>104</v>
      </c>
      <c r="U36" s="3">
        <f>SUM(U3:U35)</f>
        <v>166</v>
      </c>
      <c r="V36" s="19"/>
      <c r="W36" s="3">
        <f>SUM(W3:W35)</f>
        <v>6116</v>
      </c>
      <c r="X36" s="3">
        <f>SUM(X3:X35)</f>
        <v>1550</v>
      </c>
      <c r="Y36" s="3">
        <f>SUM(Y3:Y35)</f>
        <v>123</v>
      </c>
      <c r="Z36" s="19"/>
      <c r="AA36" s="3">
        <f>SUM(AA3:AA35)</f>
        <v>4311</v>
      </c>
      <c r="AB36" s="3">
        <f>SUM(AB3:AB35)</f>
        <v>1591</v>
      </c>
      <c r="AC36" s="66">
        <f>SUM(AC3:AC35)</f>
        <v>52</v>
      </c>
      <c r="AD36" s="70"/>
    </row>
    <row r="38" spans="1:30" x14ac:dyDescent="0.2">
      <c r="F38" s="10">
        <f>SUM(C36:F36)</f>
        <v>52998</v>
      </c>
      <c r="K38" s="10">
        <f>SUM(H36:K36)</f>
        <v>12533</v>
      </c>
      <c r="P38" s="10">
        <f>SUM(M36:P36)</f>
        <v>8034</v>
      </c>
      <c r="U38" s="10">
        <f>SUM(R36:U36)</f>
        <v>7045</v>
      </c>
      <c r="Y38" s="10">
        <f>SUM(W36:Y36)</f>
        <v>7789</v>
      </c>
      <c r="AC38" s="10">
        <f>SUM(AA36:AC36)</f>
        <v>5954</v>
      </c>
    </row>
  </sheetData>
  <mergeCells count="6">
    <mergeCell ref="W1:Y1"/>
    <mergeCell ref="AA1:AC1"/>
    <mergeCell ref="C1:F1"/>
    <mergeCell ref="H1:K1"/>
    <mergeCell ref="M1:P1"/>
    <mergeCell ref="R1:U1"/>
  </mergeCells>
  <phoneticPr fontId="0" type="noConversion"/>
  <printOptions horizontalCentered="1" verticalCentered="1"/>
  <pageMargins left="0.75" right="0.75" top="1" bottom="1" header="0.5" footer="0.5"/>
  <pageSetup scale="72" fitToWidth="2" orientation="landscape" verticalDpi="0" r:id="rId1"/>
  <headerFooter alignWithMargins="0">
    <oddHeader>&amp;C&amp;"Arial,Bold Italic"&amp;24 2001-02 Degrees Granted by Discipline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zoomScale="75" zoomScaleNormal="75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S18" sqref="S18"/>
    </sheetView>
  </sheetViews>
  <sheetFormatPr defaultRowHeight="12.75" x14ac:dyDescent="0.2"/>
  <cols>
    <col min="1" max="1" width="34.42578125" bestFit="1" customWidth="1"/>
    <col min="2" max="2" width="1.7109375" customWidth="1"/>
    <col min="3" max="4" width="6.5703125" bestFit="1" customWidth="1"/>
    <col min="5" max="5" width="5.5703125" bestFit="1" customWidth="1"/>
    <col min="6" max="6" width="6.5703125" bestFit="1" customWidth="1"/>
    <col min="7" max="7" width="1.7109375" customWidth="1"/>
    <col min="8" max="10" width="5.5703125" bestFit="1" customWidth="1"/>
    <col min="11" max="11" width="6.5703125" bestFit="1" customWidth="1"/>
    <col min="12" max="12" width="1.42578125" customWidth="1"/>
    <col min="13" max="14" width="5.5703125" bestFit="1" customWidth="1"/>
    <col min="15" max="15" width="4.140625" bestFit="1" customWidth="1"/>
    <col min="16" max="16" width="5.5703125" bestFit="1" customWidth="1"/>
    <col min="17" max="17" width="1.28515625" customWidth="1"/>
    <col min="18" max="18" width="5.5703125" bestFit="1" customWidth="1"/>
    <col min="19" max="19" width="6.5703125" bestFit="1" customWidth="1"/>
    <col min="20" max="20" width="4" bestFit="1" customWidth="1"/>
    <col min="21" max="21" width="5.5703125" bestFit="1" customWidth="1"/>
    <col min="22" max="22" width="1.140625" customWidth="1"/>
    <col min="23" max="24" width="5.85546875" bestFit="1" customWidth="1"/>
    <col min="25" max="25" width="6.28515625" bestFit="1" customWidth="1"/>
    <col min="26" max="26" width="1.28515625" customWidth="1"/>
    <col min="27" max="27" width="6.140625" bestFit="1" customWidth="1"/>
    <col min="28" max="28" width="5.7109375" bestFit="1" customWidth="1"/>
    <col min="29" max="29" width="6.28515625" bestFit="1" customWidth="1"/>
    <col min="30" max="30" width="1.28515625" customWidth="1"/>
  </cols>
  <sheetData>
    <row r="1" spans="1:30" x14ac:dyDescent="0.2">
      <c r="A1" s="1"/>
      <c r="B1" s="18"/>
      <c r="C1" s="2" t="s">
        <v>0</v>
      </c>
      <c r="D1" s="2"/>
      <c r="E1" s="2"/>
      <c r="F1" s="2"/>
      <c r="G1" s="18"/>
      <c r="H1" s="2" t="s">
        <v>1</v>
      </c>
      <c r="I1" s="2"/>
      <c r="J1" s="2"/>
      <c r="K1" s="2"/>
      <c r="L1" s="18"/>
      <c r="M1" s="2" t="s">
        <v>2</v>
      </c>
      <c r="N1" s="2"/>
      <c r="O1" s="2"/>
      <c r="P1" s="2"/>
      <c r="Q1" s="18"/>
      <c r="R1" s="2" t="s">
        <v>4</v>
      </c>
      <c r="S1" s="2"/>
      <c r="T1" s="2"/>
      <c r="U1" s="2"/>
      <c r="V1" s="18"/>
      <c r="W1" s="2" t="s">
        <v>7</v>
      </c>
      <c r="X1" s="2"/>
      <c r="Y1" s="2"/>
      <c r="Z1" s="18"/>
      <c r="AA1" s="2" t="s">
        <v>8</v>
      </c>
      <c r="AB1" s="2"/>
      <c r="AC1" s="2"/>
      <c r="AD1" s="18"/>
    </row>
    <row r="2" spans="1:30" x14ac:dyDescent="0.2">
      <c r="A2" s="56" t="s">
        <v>18</v>
      </c>
      <c r="B2" s="18"/>
      <c r="C2" s="6">
        <v>384</v>
      </c>
      <c r="D2" s="10">
        <v>73</v>
      </c>
      <c r="E2" s="7">
        <v>0</v>
      </c>
      <c r="F2" s="7">
        <v>17</v>
      </c>
      <c r="G2" s="18"/>
      <c r="H2" s="8">
        <v>371</v>
      </c>
      <c r="I2" s="7">
        <v>69</v>
      </c>
      <c r="J2" s="9">
        <v>0</v>
      </c>
      <c r="K2" s="7">
        <v>17</v>
      </c>
      <c r="L2" s="18"/>
      <c r="M2" s="8">
        <v>0</v>
      </c>
      <c r="N2" s="9">
        <v>0</v>
      </c>
      <c r="O2" s="1">
        <v>0</v>
      </c>
      <c r="P2" s="9">
        <v>0</v>
      </c>
      <c r="Q2" s="18"/>
      <c r="R2" s="8">
        <v>0</v>
      </c>
      <c r="S2" s="11">
        <v>0</v>
      </c>
      <c r="T2" s="1">
        <v>0</v>
      </c>
      <c r="U2" s="7">
        <v>0</v>
      </c>
      <c r="V2" s="18"/>
      <c r="W2" s="8">
        <v>0</v>
      </c>
      <c r="X2" s="11">
        <v>0</v>
      </c>
      <c r="Y2" s="1">
        <v>0</v>
      </c>
      <c r="Z2" s="18"/>
      <c r="AA2" s="8">
        <v>0</v>
      </c>
      <c r="AB2" s="11">
        <v>0</v>
      </c>
      <c r="AC2" s="11">
        <v>0</v>
      </c>
      <c r="AD2" s="18"/>
    </row>
    <row r="3" spans="1:30" x14ac:dyDescent="0.2">
      <c r="A3" s="57" t="s">
        <v>19</v>
      </c>
      <c r="B3" s="18"/>
      <c r="C3" s="6">
        <v>208</v>
      </c>
      <c r="D3" s="10">
        <v>67</v>
      </c>
      <c r="E3" s="7">
        <v>0</v>
      </c>
      <c r="F3" s="7">
        <v>11</v>
      </c>
      <c r="G3" s="18"/>
      <c r="H3" s="8">
        <v>91</v>
      </c>
      <c r="I3" s="7">
        <v>30</v>
      </c>
      <c r="J3" s="9">
        <v>0</v>
      </c>
      <c r="K3" s="7">
        <v>11</v>
      </c>
      <c r="L3" s="18"/>
      <c r="M3" s="8">
        <v>0</v>
      </c>
      <c r="N3" s="9">
        <v>0</v>
      </c>
      <c r="O3" s="1">
        <v>0</v>
      </c>
      <c r="P3" s="9">
        <v>0</v>
      </c>
      <c r="Q3" s="18"/>
      <c r="R3" s="8">
        <v>51</v>
      </c>
      <c r="S3" s="7">
        <v>2</v>
      </c>
      <c r="T3" s="1">
        <v>0</v>
      </c>
      <c r="U3" s="11">
        <v>0</v>
      </c>
      <c r="V3" s="18"/>
      <c r="W3" s="8">
        <v>0</v>
      </c>
      <c r="X3" s="9">
        <v>0</v>
      </c>
      <c r="Y3" s="1">
        <v>0</v>
      </c>
      <c r="Z3" s="18"/>
      <c r="AA3" s="8">
        <v>29</v>
      </c>
      <c r="AB3" s="7">
        <v>20</v>
      </c>
      <c r="AC3" s="9">
        <v>0</v>
      </c>
      <c r="AD3" s="18"/>
    </row>
    <row r="4" spans="1:30" x14ac:dyDescent="0.2">
      <c r="A4" s="57" t="s">
        <v>23</v>
      </c>
      <c r="B4" s="18"/>
      <c r="C4" s="6">
        <v>1163</v>
      </c>
      <c r="D4" s="10">
        <v>180</v>
      </c>
      <c r="E4" s="7">
        <v>0</v>
      </c>
      <c r="F4" s="7">
        <v>8</v>
      </c>
      <c r="G4" s="18"/>
      <c r="H4" s="8">
        <v>103</v>
      </c>
      <c r="I4" s="7">
        <v>14</v>
      </c>
      <c r="J4" s="9">
        <v>0</v>
      </c>
      <c r="K4" s="9">
        <v>0</v>
      </c>
      <c r="L4" s="18"/>
      <c r="M4" s="8">
        <v>261</v>
      </c>
      <c r="N4" s="7">
        <v>33</v>
      </c>
      <c r="O4" s="1">
        <v>0</v>
      </c>
      <c r="P4" s="7">
        <v>1</v>
      </c>
      <c r="Q4" s="18"/>
      <c r="R4" s="8">
        <v>96</v>
      </c>
      <c r="S4" s="11">
        <v>0</v>
      </c>
      <c r="T4" s="1">
        <v>0</v>
      </c>
      <c r="U4" s="11">
        <v>0</v>
      </c>
      <c r="V4" s="18"/>
      <c r="W4" s="8">
        <v>145</v>
      </c>
      <c r="X4" s="7">
        <v>37</v>
      </c>
      <c r="Y4" s="1">
        <v>6</v>
      </c>
      <c r="Z4" s="18"/>
      <c r="AA4" s="8">
        <v>86</v>
      </c>
      <c r="AB4" s="7">
        <v>19</v>
      </c>
      <c r="AC4" s="7">
        <v>1</v>
      </c>
      <c r="AD4" s="18"/>
    </row>
    <row r="5" spans="1:30" x14ac:dyDescent="0.2">
      <c r="A5" s="57" t="s">
        <v>25</v>
      </c>
      <c r="B5" s="18"/>
      <c r="C5" s="6">
        <v>2011</v>
      </c>
      <c r="D5" s="10">
        <v>1137</v>
      </c>
      <c r="E5" s="7">
        <v>0</v>
      </c>
      <c r="F5" s="7">
        <v>195</v>
      </c>
      <c r="G5" s="18"/>
      <c r="H5" s="8">
        <v>744</v>
      </c>
      <c r="I5" s="7">
        <v>534</v>
      </c>
      <c r="J5" s="9">
        <v>0</v>
      </c>
      <c r="K5" s="7">
        <v>101</v>
      </c>
      <c r="L5" s="18"/>
      <c r="M5" s="8">
        <v>147</v>
      </c>
      <c r="N5" s="7">
        <v>46</v>
      </c>
      <c r="O5" s="1">
        <v>0</v>
      </c>
      <c r="P5" s="7">
        <v>8</v>
      </c>
      <c r="Q5" s="18"/>
      <c r="R5" s="8">
        <v>326</v>
      </c>
      <c r="S5" s="7">
        <v>157</v>
      </c>
      <c r="T5" s="1">
        <v>0</v>
      </c>
      <c r="U5" s="7">
        <v>27</v>
      </c>
      <c r="V5" s="18"/>
      <c r="W5" s="8">
        <v>345</v>
      </c>
      <c r="X5" s="7">
        <v>182</v>
      </c>
      <c r="Y5" s="1">
        <v>43</v>
      </c>
      <c r="Z5" s="18"/>
      <c r="AA5" s="8">
        <v>224</v>
      </c>
      <c r="AB5" s="7">
        <v>128</v>
      </c>
      <c r="AC5" s="7">
        <v>6</v>
      </c>
      <c r="AD5" s="18"/>
    </row>
    <row r="6" spans="1:30" x14ac:dyDescent="0.2">
      <c r="A6" s="57" t="s">
        <v>26</v>
      </c>
      <c r="B6" s="18"/>
      <c r="C6" s="6">
        <v>296</v>
      </c>
      <c r="D6" s="10">
        <v>45</v>
      </c>
      <c r="E6" s="7">
        <v>0</v>
      </c>
      <c r="F6" s="7">
        <v>0</v>
      </c>
      <c r="G6" s="18"/>
      <c r="H6" s="8">
        <v>129</v>
      </c>
      <c r="I6" s="7">
        <v>27</v>
      </c>
      <c r="J6" s="9">
        <v>0</v>
      </c>
      <c r="K6" s="9">
        <v>0</v>
      </c>
      <c r="L6" s="18"/>
      <c r="M6" s="8">
        <v>0</v>
      </c>
      <c r="N6" s="9">
        <v>0</v>
      </c>
      <c r="O6" s="1">
        <v>0</v>
      </c>
      <c r="P6" s="9">
        <v>0</v>
      </c>
      <c r="Q6" s="18"/>
      <c r="R6" s="8">
        <v>0</v>
      </c>
      <c r="S6" s="11">
        <v>0</v>
      </c>
      <c r="T6" s="1">
        <v>0</v>
      </c>
      <c r="U6" s="11">
        <v>0</v>
      </c>
      <c r="V6" s="18"/>
      <c r="W6" s="8">
        <v>49</v>
      </c>
      <c r="X6" s="11">
        <v>0</v>
      </c>
      <c r="Y6" s="1">
        <v>0</v>
      </c>
      <c r="Z6" s="18"/>
      <c r="AA6" s="8">
        <v>26</v>
      </c>
      <c r="AB6" s="7">
        <v>18</v>
      </c>
      <c r="AC6" s="11">
        <v>0</v>
      </c>
      <c r="AD6" s="18"/>
    </row>
    <row r="7" spans="1:30" x14ac:dyDescent="0.2">
      <c r="A7" s="57" t="s">
        <v>33</v>
      </c>
      <c r="B7" s="18"/>
      <c r="C7" s="6">
        <v>1321</v>
      </c>
      <c r="D7" s="10">
        <v>141</v>
      </c>
      <c r="E7" s="7">
        <v>0</v>
      </c>
      <c r="F7" s="7">
        <v>47</v>
      </c>
      <c r="G7" s="18"/>
      <c r="H7" s="8">
        <v>328</v>
      </c>
      <c r="I7" s="7">
        <v>54</v>
      </c>
      <c r="J7" s="9">
        <v>0</v>
      </c>
      <c r="K7" s="7">
        <v>30</v>
      </c>
      <c r="L7" s="18"/>
      <c r="M7" s="8">
        <v>140</v>
      </c>
      <c r="N7" s="7">
        <v>10</v>
      </c>
      <c r="O7" s="1">
        <v>0</v>
      </c>
      <c r="P7" s="7">
        <v>12</v>
      </c>
      <c r="Q7" s="18"/>
      <c r="R7" s="8">
        <v>219</v>
      </c>
      <c r="S7" s="7">
        <v>14</v>
      </c>
      <c r="T7" s="1">
        <v>0</v>
      </c>
      <c r="U7" s="7">
        <v>4</v>
      </c>
      <c r="V7" s="18"/>
      <c r="W7" s="8">
        <v>172</v>
      </c>
      <c r="X7" s="7">
        <v>22</v>
      </c>
      <c r="Y7" s="1">
        <v>0</v>
      </c>
      <c r="Z7" s="18"/>
      <c r="AA7" s="8">
        <v>96</v>
      </c>
      <c r="AB7" s="7">
        <v>9</v>
      </c>
      <c r="AC7" s="7">
        <v>1</v>
      </c>
      <c r="AD7" s="18"/>
    </row>
    <row r="8" spans="1:30" x14ac:dyDescent="0.2">
      <c r="A8" s="57" t="s">
        <v>34</v>
      </c>
      <c r="B8" s="18"/>
      <c r="C8" s="6">
        <v>158</v>
      </c>
      <c r="D8" s="10">
        <v>92</v>
      </c>
      <c r="E8" s="7">
        <v>0</v>
      </c>
      <c r="F8" s="7">
        <v>16</v>
      </c>
      <c r="G8" s="18"/>
      <c r="H8" s="8">
        <v>54</v>
      </c>
      <c r="I8" s="7">
        <v>18</v>
      </c>
      <c r="J8" s="9">
        <v>0</v>
      </c>
      <c r="K8" s="7">
        <v>12</v>
      </c>
      <c r="L8" s="18"/>
      <c r="M8" s="8">
        <v>15</v>
      </c>
      <c r="N8" s="7">
        <v>27</v>
      </c>
      <c r="O8" s="1">
        <v>0</v>
      </c>
      <c r="P8" s="7">
        <v>4</v>
      </c>
      <c r="Q8" s="18"/>
      <c r="R8" s="8">
        <v>15</v>
      </c>
      <c r="S8" s="7">
        <v>4</v>
      </c>
      <c r="T8" s="1">
        <v>0</v>
      </c>
      <c r="U8" s="11">
        <v>0</v>
      </c>
      <c r="V8" s="18"/>
      <c r="W8" s="8">
        <v>17</v>
      </c>
      <c r="X8" s="7">
        <v>23</v>
      </c>
      <c r="Y8" s="1">
        <v>0</v>
      </c>
      <c r="Z8" s="18"/>
      <c r="AA8" s="8">
        <v>9</v>
      </c>
      <c r="AB8" s="7">
        <v>3</v>
      </c>
      <c r="AC8" s="9">
        <v>0</v>
      </c>
      <c r="AD8" s="18"/>
    </row>
    <row r="9" spans="1:30" x14ac:dyDescent="0.2">
      <c r="A9" s="57" t="s">
        <v>38</v>
      </c>
      <c r="B9" s="18"/>
      <c r="C9" s="6">
        <v>346</v>
      </c>
      <c r="D9" s="10">
        <v>133</v>
      </c>
      <c r="E9" s="7">
        <v>0</v>
      </c>
      <c r="F9" s="7">
        <v>110</v>
      </c>
      <c r="G9" s="18"/>
      <c r="H9" s="8">
        <v>75</v>
      </c>
      <c r="I9" s="7">
        <v>39</v>
      </c>
      <c r="J9" s="9">
        <v>0</v>
      </c>
      <c r="K9" s="7">
        <v>49</v>
      </c>
      <c r="L9" s="18"/>
      <c r="M9" s="8">
        <v>62</v>
      </c>
      <c r="N9" s="7">
        <v>30</v>
      </c>
      <c r="O9" s="1">
        <v>0</v>
      </c>
      <c r="P9" s="7">
        <v>34</v>
      </c>
      <c r="Q9" s="18"/>
      <c r="R9" s="8">
        <v>53</v>
      </c>
      <c r="S9" s="7">
        <v>22</v>
      </c>
      <c r="T9" s="1">
        <v>0</v>
      </c>
      <c r="U9" s="7">
        <v>17</v>
      </c>
      <c r="V9" s="18"/>
      <c r="W9" s="8">
        <v>25</v>
      </c>
      <c r="X9" s="7">
        <v>11</v>
      </c>
      <c r="Y9" s="1">
        <v>6</v>
      </c>
      <c r="Z9" s="18"/>
      <c r="AA9" s="8">
        <v>44</v>
      </c>
      <c r="AB9" s="7">
        <v>11</v>
      </c>
      <c r="AC9" s="7">
        <v>4</v>
      </c>
      <c r="AD9" s="18"/>
    </row>
    <row r="10" spans="1:30" x14ac:dyDescent="0.2">
      <c r="A10" s="57" t="s">
        <v>44</v>
      </c>
      <c r="B10" s="18"/>
      <c r="C10" s="6">
        <v>2613</v>
      </c>
      <c r="D10" s="10">
        <v>1393</v>
      </c>
      <c r="E10" s="7">
        <v>692</v>
      </c>
      <c r="F10" s="7">
        <v>273</v>
      </c>
      <c r="G10" s="18"/>
      <c r="H10" s="8">
        <v>468</v>
      </c>
      <c r="I10" s="7">
        <v>411</v>
      </c>
      <c r="J10" s="7">
        <v>491</v>
      </c>
      <c r="K10" s="7">
        <v>230</v>
      </c>
      <c r="L10" s="18"/>
      <c r="M10" s="8">
        <v>252</v>
      </c>
      <c r="N10" s="7">
        <v>61</v>
      </c>
      <c r="O10" s="1">
        <v>0</v>
      </c>
      <c r="P10" s="7">
        <v>3</v>
      </c>
      <c r="Q10" s="18"/>
      <c r="R10" s="8">
        <v>187</v>
      </c>
      <c r="S10" s="7">
        <v>387</v>
      </c>
      <c r="T10" s="1">
        <v>0</v>
      </c>
      <c r="U10" s="7">
        <v>36</v>
      </c>
      <c r="V10" s="18"/>
      <c r="W10" s="8">
        <v>529</v>
      </c>
      <c r="X10" s="7">
        <v>182</v>
      </c>
      <c r="Y10" s="1">
        <v>0</v>
      </c>
      <c r="Z10" s="18"/>
      <c r="AA10" s="8">
        <v>331</v>
      </c>
      <c r="AB10" s="7">
        <v>148</v>
      </c>
      <c r="AC10" s="9">
        <v>0</v>
      </c>
      <c r="AD10" s="18"/>
    </row>
    <row r="11" spans="1:30" x14ac:dyDescent="0.2">
      <c r="A11" s="57" t="s">
        <v>45</v>
      </c>
      <c r="B11" s="18"/>
      <c r="C11" s="6">
        <v>0</v>
      </c>
      <c r="D11" s="10">
        <v>0</v>
      </c>
      <c r="E11" s="7">
        <v>71</v>
      </c>
      <c r="F11" s="7">
        <v>0</v>
      </c>
      <c r="G11" s="18"/>
      <c r="H11" s="1">
        <v>0</v>
      </c>
      <c r="I11" s="1">
        <v>0</v>
      </c>
      <c r="J11" s="1">
        <v>71</v>
      </c>
      <c r="K11" s="1">
        <v>0</v>
      </c>
      <c r="L11" s="18"/>
      <c r="M11" s="1">
        <v>0</v>
      </c>
      <c r="N11" s="1">
        <v>0</v>
      </c>
      <c r="O11" s="1">
        <v>0</v>
      </c>
      <c r="P11" s="1">
        <v>0</v>
      </c>
      <c r="Q11" s="18"/>
      <c r="R11" s="1">
        <v>0</v>
      </c>
      <c r="S11" s="1">
        <v>0</v>
      </c>
      <c r="T11" s="1">
        <v>0</v>
      </c>
      <c r="U11" s="1">
        <v>0</v>
      </c>
      <c r="V11" s="18"/>
      <c r="W11" s="1">
        <v>0</v>
      </c>
      <c r="X11" s="1">
        <v>0</v>
      </c>
      <c r="Y11" s="1">
        <v>0</v>
      </c>
      <c r="Z11" s="18"/>
      <c r="AA11" s="1">
        <v>0</v>
      </c>
      <c r="AB11" s="1">
        <v>0</v>
      </c>
      <c r="AC11" s="1">
        <v>0</v>
      </c>
      <c r="AD11" s="18"/>
    </row>
    <row r="12" spans="1:30" x14ac:dyDescent="0.2">
      <c r="A12" s="57" t="s">
        <v>46</v>
      </c>
      <c r="B12" s="18"/>
      <c r="C12" s="1">
        <v>0</v>
      </c>
      <c r="D12" s="1">
        <v>0</v>
      </c>
      <c r="E12" s="1">
        <v>211</v>
      </c>
      <c r="F12" s="1">
        <v>0</v>
      </c>
      <c r="G12" s="18"/>
      <c r="H12" s="1">
        <v>0</v>
      </c>
      <c r="I12" s="1">
        <v>0</v>
      </c>
      <c r="J12" s="1">
        <v>107</v>
      </c>
      <c r="K12" s="1">
        <v>0</v>
      </c>
      <c r="L12" s="18"/>
      <c r="M12" s="1">
        <v>0</v>
      </c>
      <c r="N12" s="1">
        <v>0</v>
      </c>
      <c r="O12" s="1">
        <v>0</v>
      </c>
      <c r="P12" s="1">
        <v>0</v>
      </c>
      <c r="Q12" s="18"/>
      <c r="R12" s="1">
        <v>0</v>
      </c>
      <c r="S12" s="1">
        <v>0</v>
      </c>
      <c r="T12" s="1">
        <v>104</v>
      </c>
      <c r="U12" s="1">
        <v>0</v>
      </c>
      <c r="V12" s="18"/>
      <c r="W12" s="1">
        <v>0</v>
      </c>
      <c r="X12" s="1">
        <v>0</v>
      </c>
      <c r="Y12" s="1">
        <v>0</v>
      </c>
      <c r="Z12" s="18"/>
      <c r="AA12" s="1">
        <v>0</v>
      </c>
      <c r="AB12" s="1">
        <v>0</v>
      </c>
      <c r="AC12" s="1">
        <v>0</v>
      </c>
      <c r="AD12" s="18"/>
    </row>
    <row r="13" spans="1:30" x14ac:dyDescent="0.2">
      <c r="A13" s="57" t="s">
        <v>47</v>
      </c>
      <c r="B13" s="18"/>
      <c r="C13" s="1">
        <v>0</v>
      </c>
      <c r="D13" s="1">
        <v>0</v>
      </c>
      <c r="E13" s="1">
        <v>328</v>
      </c>
      <c r="F13" s="1">
        <v>0</v>
      </c>
      <c r="G13" s="18"/>
      <c r="H13" s="1">
        <v>0</v>
      </c>
      <c r="I13" s="1">
        <v>0</v>
      </c>
      <c r="J13" s="1">
        <v>231</v>
      </c>
      <c r="K13" s="1">
        <v>0</v>
      </c>
      <c r="L13" s="18"/>
      <c r="M13" s="1">
        <v>0</v>
      </c>
      <c r="N13" s="1">
        <v>0</v>
      </c>
      <c r="O13" s="1">
        <v>0</v>
      </c>
      <c r="P13" s="1">
        <v>0</v>
      </c>
      <c r="Q13" s="18"/>
      <c r="R13" s="1">
        <v>0</v>
      </c>
      <c r="S13" s="1">
        <v>0</v>
      </c>
      <c r="T13" s="1">
        <v>0</v>
      </c>
      <c r="U13" s="1">
        <v>0</v>
      </c>
      <c r="V13" s="18"/>
      <c r="W13" s="1">
        <v>0</v>
      </c>
      <c r="X13" s="1">
        <v>0</v>
      </c>
      <c r="Y13" s="1">
        <v>0</v>
      </c>
      <c r="Z13" s="18"/>
      <c r="AA13" s="1">
        <v>0</v>
      </c>
      <c r="AB13" s="1">
        <v>0</v>
      </c>
      <c r="AC13" s="1">
        <v>0</v>
      </c>
      <c r="AD13" s="18"/>
    </row>
    <row r="14" spans="1:30" x14ac:dyDescent="0.2">
      <c r="A14" s="57" t="s">
        <v>48</v>
      </c>
      <c r="B14" s="18"/>
      <c r="C14" s="1">
        <v>0</v>
      </c>
      <c r="D14" s="1">
        <v>0</v>
      </c>
      <c r="E14" s="1">
        <v>82</v>
      </c>
      <c r="F14" s="1">
        <v>0</v>
      </c>
      <c r="G14" s="18"/>
      <c r="H14" s="1">
        <v>0</v>
      </c>
      <c r="I14" s="1">
        <v>0</v>
      </c>
      <c r="J14" s="1">
        <v>82</v>
      </c>
      <c r="K14" s="1">
        <v>0</v>
      </c>
      <c r="L14" s="18"/>
      <c r="M14" s="1">
        <v>0</v>
      </c>
      <c r="N14" s="1">
        <v>0</v>
      </c>
      <c r="O14" s="1">
        <v>0</v>
      </c>
      <c r="P14" s="1">
        <v>0</v>
      </c>
      <c r="Q14" s="18"/>
      <c r="R14" s="1">
        <v>0</v>
      </c>
      <c r="S14" s="1">
        <v>0</v>
      </c>
      <c r="T14" s="1">
        <v>0</v>
      </c>
      <c r="U14" s="1">
        <v>0</v>
      </c>
      <c r="V14" s="18"/>
      <c r="W14" s="1">
        <v>0</v>
      </c>
      <c r="X14" s="1">
        <v>0</v>
      </c>
      <c r="Y14" s="1">
        <v>0</v>
      </c>
      <c r="Z14" s="18"/>
      <c r="AA14" s="1">
        <v>0</v>
      </c>
      <c r="AB14" s="1">
        <v>0</v>
      </c>
      <c r="AC14" s="1">
        <v>0</v>
      </c>
      <c r="AD14" s="18"/>
    </row>
    <row r="15" spans="1:30" x14ac:dyDescent="0.2">
      <c r="A15" s="58" t="s">
        <v>50</v>
      </c>
      <c r="B15" s="19"/>
      <c r="C15" s="3">
        <f>SUM(C2:C14)</f>
        <v>8500</v>
      </c>
      <c r="D15" s="3">
        <f>SUM(D2:D14)</f>
        <v>3261</v>
      </c>
      <c r="E15" s="3">
        <f>SUM(E2:E14)</f>
        <v>1384</v>
      </c>
      <c r="F15" s="3">
        <f>SUM(F2:F14)</f>
        <v>677</v>
      </c>
      <c r="G15" s="19"/>
      <c r="H15" s="3">
        <f>SUM(H2:H14)</f>
        <v>2363</v>
      </c>
      <c r="I15" s="3">
        <f>SUM(I2:I14)</f>
        <v>1196</v>
      </c>
      <c r="J15" s="3">
        <f>SUM(J2:J14)</f>
        <v>982</v>
      </c>
      <c r="K15" s="3">
        <f>SUM(K2:K14)</f>
        <v>450</v>
      </c>
      <c r="L15" s="19"/>
      <c r="M15" s="3">
        <f>SUM(M2:M14)</f>
        <v>877</v>
      </c>
      <c r="N15" s="3">
        <f>SUM(N2:N14)</f>
        <v>207</v>
      </c>
      <c r="O15" s="3">
        <f>SUM(O2:O14)</f>
        <v>0</v>
      </c>
      <c r="P15" s="3">
        <f>SUM(P2:P14)</f>
        <v>62</v>
      </c>
      <c r="Q15" s="19"/>
      <c r="R15" s="3">
        <f>SUM(R2:R14)</f>
        <v>947</v>
      </c>
      <c r="S15" s="3">
        <f>SUM(S2:S14)</f>
        <v>586</v>
      </c>
      <c r="T15" s="3">
        <f>SUM(T2:T14)</f>
        <v>104</v>
      </c>
      <c r="U15" s="3">
        <f>SUM(U2:U14)</f>
        <v>84</v>
      </c>
      <c r="V15" s="19"/>
      <c r="W15" s="3">
        <f>SUM(W2:W14)</f>
        <v>1282</v>
      </c>
      <c r="X15" s="3">
        <f>SUM(X2:X14)</f>
        <v>457</v>
      </c>
      <c r="Y15" s="3">
        <f>SUM(Y2:Y14)</f>
        <v>55</v>
      </c>
      <c r="Z15" s="19"/>
      <c r="AA15" s="3">
        <f>SUM(AA2:AA14)</f>
        <v>845</v>
      </c>
      <c r="AB15" s="3">
        <f>SUM(AB2:AB14)</f>
        <v>356</v>
      </c>
      <c r="AC15" s="3">
        <f>SUM(AC2:AC14)</f>
        <v>12</v>
      </c>
      <c r="AD15" s="19"/>
    </row>
    <row r="16" spans="1:30" x14ac:dyDescent="0.2">
      <c r="A16" s="11" t="s">
        <v>82</v>
      </c>
      <c r="F16" s="10">
        <f>SUM(C15:F15)</f>
        <v>13822</v>
      </c>
      <c r="K16" s="10">
        <f>SUM(H15:K15)</f>
        <v>4991</v>
      </c>
      <c r="P16" s="10">
        <f>SUM(M15:P15)</f>
        <v>1146</v>
      </c>
      <c r="U16" s="10">
        <f>SUM(R15:U15)</f>
        <v>1721</v>
      </c>
      <c r="Y16" s="10">
        <f>SUM(W15:Y15)</f>
        <v>1794</v>
      </c>
      <c r="AC16" s="10">
        <f>SUM(AA15:AC15)</f>
        <v>1213</v>
      </c>
    </row>
    <row r="17" spans="1:29" x14ac:dyDescent="0.2">
      <c r="A17" s="11"/>
      <c r="F17" s="10"/>
      <c r="K17" s="10"/>
      <c r="P17" s="10"/>
      <c r="U17" s="10"/>
      <c r="Y17" s="10"/>
      <c r="AC17" s="10"/>
    </row>
    <row r="18" spans="1:29" x14ac:dyDescent="0.2">
      <c r="A18" s="1" t="s">
        <v>18</v>
      </c>
      <c r="S18" s="10">
        <f>SUM(K16:AC16)</f>
        <v>10865</v>
      </c>
    </row>
    <row r="19" spans="1:29" x14ac:dyDescent="0.2">
      <c r="A19" s="1" t="s">
        <v>19</v>
      </c>
    </row>
    <row r="20" spans="1:29" x14ac:dyDescent="0.2">
      <c r="A20" s="1" t="s">
        <v>23</v>
      </c>
    </row>
    <row r="21" spans="1:29" x14ac:dyDescent="0.2">
      <c r="A21" s="1" t="s">
        <v>25</v>
      </c>
    </row>
    <row r="22" spans="1:29" x14ac:dyDescent="0.2">
      <c r="A22" s="1" t="s">
        <v>26</v>
      </c>
    </row>
    <row r="23" spans="1:29" x14ac:dyDescent="0.2">
      <c r="A23" s="1" t="s">
        <v>33</v>
      </c>
    </row>
    <row r="24" spans="1:29" x14ac:dyDescent="0.2">
      <c r="A24" s="1" t="s">
        <v>34</v>
      </c>
    </row>
    <row r="25" spans="1:29" x14ac:dyDescent="0.2">
      <c r="A25" s="1" t="s">
        <v>38</v>
      </c>
    </row>
    <row r="26" spans="1:29" x14ac:dyDescent="0.2">
      <c r="A26" s="1" t="s">
        <v>44</v>
      </c>
    </row>
    <row r="27" spans="1:29" x14ac:dyDescent="0.2">
      <c r="A27" s="1" t="s">
        <v>45</v>
      </c>
    </row>
    <row r="28" spans="1:29" x14ac:dyDescent="0.2">
      <c r="A28" s="1" t="s">
        <v>46</v>
      </c>
    </row>
    <row r="29" spans="1:29" x14ac:dyDescent="0.2">
      <c r="A29" s="1" t="s">
        <v>47</v>
      </c>
    </row>
    <row r="30" spans="1:29" x14ac:dyDescent="0.2">
      <c r="A30" s="1" t="s">
        <v>48</v>
      </c>
    </row>
    <row r="31" spans="1:29" x14ac:dyDescent="0.2">
      <c r="A31" s="3" t="s">
        <v>50</v>
      </c>
    </row>
  </sheetData>
  <phoneticPr fontId="0" type="noConversion"/>
  <printOptions horizontalCentered="1" verticalCentered="1"/>
  <pageMargins left="0.75" right="0.75" top="1" bottom="1" header="0.5" footer="0.5"/>
  <pageSetup scale="72" fitToWidth="2" orientation="landscape" verticalDpi="0" r:id="rId1"/>
  <headerFooter alignWithMargins="0">
    <oddHeader>&amp;C&amp;"Arial,Bold Italic"&amp;24 2001-02 Degrees Granted by Discipline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D4" sqref="D4:D29"/>
    </sheetView>
  </sheetViews>
  <sheetFormatPr defaultRowHeight="12.75" x14ac:dyDescent="0.2"/>
  <cols>
    <col min="1" max="1" width="2.5703125" customWidth="1"/>
    <col min="2" max="2" width="4.85546875" customWidth="1"/>
    <col min="3" max="3" width="32.28515625" customWidth="1"/>
    <col min="4" max="4" width="12.7109375" bestFit="1" customWidth="1"/>
    <col min="5" max="5" width="13.85546875" bestFit="1" customWidth="1"/>
    <col min="6" max="6" width="12.140625" bestFit="1" customWidth="1"/>
    <col min="7" max="9" width="11.140625" bestFit="1" customWidth="1"/>
    <col min="10" max="10" width="12.7109375" bestFit="1" customWidth="1"/>
  </cols>
  <sheetData>
    <row r="1" spans="1:9" x14ac:dyDescent="0.2">
      <c r="C1" s="50"/>
      <c r="D1" s="50"/>
      <c r="E1" s="50"/>
    </row>
    <row r="2" spans="1:9" x14ac:dyDescent="0.2">
      <c r="A2" s="49" t="s">
        <v>61</v>
      </c>
      <c r="B2" s="44"/>
      <c r="E2" s="50" t="s">
        <v>78</v>
      </c>
      <c r="F2" s="50" t="s">
        <v>68</v>
      </c>
      <c r="G2" s="50" t="s">
        <v>79</v>
      </c>
      <c r="H2" s="50" t="s">
        <v>80</v>
      </c>
      <c r="I2" s="50" t="s">
        <v>81</v>
      </c>
    </row>
    <row r="3" spans="1:9" x14ac:dyDescent="0.2">
      <c r="A3" s="49"/>
      <c r="B3" t="s">
        <v>53</v>
      </c>
      <c r="E3" s="51"/>
    </row>
    <row r="4" spans="1:9" x14ac:dyDescent="0.2">
      <c r="A4" s="49"/>
      <c r="C4" t="s">
        <v>74</v>
      </c>
      <c r="D4" s="10">
        <f t="shared" ref="D4:D11" si="0">SUM(E4:I4)</f>
        <v>541213662</v>
      </c>
      <c r="E4" s="51">
        <f>539100907</f>
        <v>539100907</v>
      </c>
      <c r="F4" s="10"/>
      <c r="G4" s="51">
        <v>12032</v>
      </c>
      <c r="H4" s="51">
        <f>133952+1966771</f>
        <v>2100723</v>
      </c>
      <c r="I4" s="51"/>
    </row>
    <row r="5" spans="1:9" x14ac:dyDescent="0.2">
      <c r="A5" s="49"/>
      <c r="C5" s="46" t="s">
        <v>71</v>
      </c>
      <c r="D5" s="10">
        <f t="shared" si="0"/>
        <v>205490828</v>
      </c>
      <c r="E5" s="51">
        <f>200351004</f>
        <v>200351004</v>
      </c>
      <c r="F5" s="10"/>
      <c r="G5" s="51">
        <v>12032</v>
      </c>
      <c r="H5" s="51">
        <v>5127792</v>
      </c>
      <c r="I5" s="51"/>
    </row>
    <row r="6" spans="1:9" x14ac:dyDescent="0.2">
      <c r="A6" s="49"/>
      <c r="C6" s="46" t="s">
        <v>72</v>
      </c>
      <c r="D6" s="10">
        <f t="shared" si="0"/>
        <v>86306024</v>
      </c>
      <c r="E6" s="51">
        <v>84756265</v>
      </c>
      <c r="F6" s="10"/>
      <c r="G6" s="51"/>
      <c r="H6" s="51">
        <v>1549759</v>
      </c>
      <c r="I6" s="51"/>
    </row>
    <row r="7" spans="1:9" x14ac:dyDescent="0.2">
      <c r="A7" s="49"/>
      <c r="C7" s="46" t="s">
        <v>73</v>
      </c>
      <c r="D7" s="10">
        <f t="shared" si="0"/>
        <v>56817321</v>
      </c>
      <c r="F7" s="10"/>
      <c r="G7" s="51">
        <f>21739851+14127671</f>
        <v>35867522</v>
      </c>
      <c r="H7" s="51">
        <f>8819499+9818810</f>
        <v>18638309</v>
      </c>
      <c r="I7" s="51">
        <f>1469582+841908</f>
        <v>2311490</v>
      </c>
    </row>
    <row r="8" spans="1:9" x14ac:dyDescent="0.2">
      <c r="A8" s="49"/>
      <c r="B8" t="s">
        <v>56</v>
      </c>
      <c r="C8" s="46"/>
      <c r="D8" s="10">
        <f t="shared" si="0"/>
        <v>56785019</v>
      </c>
      <c r="E8" s="51">
        <f>54239601</f>
        <v>54239601</v>
      </c>
      <c r="G8" s="51">
        <f>516787</f>
        <v>516787</v>
      </c>
      <c r="H8" s="51">
        <f>1164523</f>
        <v>1164523</v>
      </c>
      <c r="I8" s="51">
        <v>864108</v>
      </c>
    </row>
    <row r="9" spans="1:9" x14ac:dyDescent="0.2">
      <c r="A9" s="49"/>
      <c r="B9" t="s">
        <v>57</v>
      </c>
      <c r="C9" s="46"/>
      <c r="D9" s="10">
        <f t="shared" si="0"/>
        <v>177259237</v>
      </c>
      <c r="E9" s="51">
        <f>156340148</f>
        <v>156340148</v>
      </c>
      <c r="G9" s="51">
        <f>7818692</f>
        <v>7818692</v>
      </c>
      <c r="H9" s="51">
        <f>6772978</f>
        <v>6772978</v>
      </c>
      <c r="I9" s="51">
        <v>6327419</v>
      </c>
    </row>
    <row r="10" spans="1:9" x14ac:dyDescent="0.2">
      <c r="A10" s="49"/>
      <c r="B10" t="s">
        <v>55</v>
      </c>
      <c r="D10" s="10">
        <f t="shared" si="0"/>
        <v>28451359</v>
      </c>
      <c r="E10" s="51">
        <f>23855923</f>
        <v>23855923</v>
      </c>
      <c r="G10" s="51">
        <f>2491701</f>
        <v>2491701</v>
      </c>
      <c r="H10" s="51">
        <f>1777382</f>
        <v>1777382</v>
      </c>
      <c r="I10" s="51">
        <v>326353</v>
      </c>
    </row>
    <row r="11" spans="1:9" x14ac:dyDescent="0.2">
      <c r="A11" s="49"/>
      <c r="B11" t="s">
        <v>54</v>
      </c>
      <c r="D11" s="10">
        <f t="shared" si="0"/>
        <v>226216355</v>
      </c>
      <c r="E11" s="51">
        <f>204431239</f>
        <v>204431239</v>
      </c>
      <c r="G11" s="51">
        <f>10062464</f>
        <v>10062464</v>
      </c>
      <c r="H11" s="51">
        <f>11012121</f>
        <v>11012121</v>
      </c>
      <c r="I11" s="51">
        <v>710531</v>
      </c>
    </row>
    <row r="12" spans="1:9" x14ac:dyDescent="0.2">
      <c r="A12" s="49"/>
      <c r="D12" s="10"/>
      <c r="E12" s="51"/>
      <c r="F12" s="51"/>
      <c r="G12" s="51"/>
      <c r="H12" s="51"/>
      <c r="I12" s="51"/>
    </row>
    <row r="13" spans="1:9" x14ac:dyDescent="0.2">
      <c r="A13" s="49" t="s">
        <v>63</v>
      </c>
      <c r="D13" s="10"/>
      <c r="E13" s="51"/>
      <c r="F13" s="51"/>
      <c r="G13" s="51"/>
      <c r="H13" s="51"/>
      <c r="I13" s="51"/>
    </row>
    <row r="14" spans="1:9" x14ac:dyDescent="0.2">
      <c r="A14" s="49"/>
      <c r="B14" t="s">
        <v>58</v>
      </c>
      <c r="D14" s="10">
        <f>SUM(E14:I14)</f>
        <v>100937209</v>
      </c>
      <c r="E14" s="51">
        <f>40818784+54708678</f>
        <v>95527462</v>
      </c>
      <c r="G14" s="51">
        <f>1095094+1930645</f>
        <v>3025739</v>
      </c>
      <c r="H14" s="51">
        <f>905602+1443750</f>
        <v>2349352</v>
      </c>
      <c r="I14" s="51">
        <f>33657+999</f>
        <v>34656</v>
      </c>
    </row>
    <row r="15" spans="1:9" x14ac:dyDescent="0.2">
      <c r="A15" s="49"/>
      <c r="B15" t="s">
        <v>77</v>
      </c>
      <c r="D15" s="10">
        <f>SUM(E15:I15)</f>
        <v>220048808</v>
      </c>
      <c r="E15" s="51">
        <f>199716849</f>
        <v>199716849</v>
      </c>
      <c r="F15" s="51">
        <v>7355538</v>
      </c>
      <c r="G15" s="51">
        <f>7591916</f>
        <v>7591916</v>
      </c>
      <c r="H15" s="51">
        <v>5384505</v>
      </c>
      <c r="I15" s="51"/>
    </row>
    <row r="16" spans="1:9" x14ac:dyDescent="0.2">
      <c r="A16" s="49"/>
      <c r="B16" t="s">
        <v>59</v>
      </c>
      <c r="D16" s="10">
        <f>SUM(E16:I16)</f>
        <v>99386016</v>
      </c>
      <c r="E16" s="51">
        <f>99386016</f>
        <v>99386016</v>
      </c>
      <c r="F16" s="51"/>
      <c r="G16" s="51"/>
      <c r="H16" s="51"/>
      <c r="I16" s="51"/>
    </row>
    <row r="17" spans="1:10" x14ac:dyDescent="0.2">
      <c r="A17" s="49"/>
      <c r="B17" t="s">
        <v>60</v>
      </c>
      <c r="D17" s="10">
        <f>SUM(E17:I17)</f>
        <v>42151324</v>
      </c>
      <c r="E17" s="51">
        <v>42151324</v>
      </c>
      <c r="F17" s="51"/>
      <c r="G17" s="51"/>
      <c r="H17" s="51"/>
      <c r="I17" s="51"/>
    </row>
    <row r="18" spans="1:10" x14ac:dyDescent="0.2">
      <c r="A18" s="49"/>
      <c r="B18" t="s">
        <v>62</v>
      </c>
      <c r="D18" s="10">
        <f>SUM(E18:I18)</f>
        <v>201472739</v>
      </c>
      <c r="E18" s="52">
        <f>177640894</f>
        <v>177640894</v>
      </c>
      <c r="F18" s="51">
        <f>7302146</f>
        <v>7302146</v>
      </c>
      <c r="G18" s="51">
        <f>16429996</f>
        <v>16429996</v>
      </c>
      <c r="H18" s="51">
        <v>99703</v>
      </c>
      <c r="I18" s="51"/>
    </row>
    <row r="19" spans="1:10" x14ac:dyDescent="0.2">
      <c r="A19" s="49"/>
      <c r="D19" s="10"/>
      <c r="E19" s="51"/>
      <c r="F19" s="51"/>
      <c r="G19" s="51"/>
      <c r="H19" s="51"/>
      <c r="I19" s="51"/>
    </row>
    <row r="20" spans="1:10" x14ac:dyDescent="0.2">
      <c r="A20" s="49" t="s">
        <v>64</v>
      </c>
      <c r="D20" s="10"/>
      <c r="E20" s="51"/>
      <c r="F20" s="51"/>
      <c r="G20" s="51"/>
      <c r="H20" s="51"/>
      <c r="I20" s="51"/>
    </row>
    <row r="21" spans="1:10" x14ac:dyDescent="0.2">
      <c r="A21" s="49"/>
      <c r="B21" s="46" t="s">
        <v>65</v>
      </c>
      <c r="D21" s="10">
        <f t="shared" ref="D21:D27" si="1">SUM(E21:I21)</f>
        <v>19497383</v>
      </c>
      <c r="E21" s="51">
        <f>18911227</f>
        <v>18911227</v>
      </c>
      <c r="H21" s="51">
        <v>586156</v>
      </c>
      <c r="I21" s="51"/>
    </row>
    <row r="22" spans="1:10" x14ac:dyDescent="0.2">
      <c r="B22" s="48" t="s">
        <v>69</v>
      </c>
      <c r="D22" s="10">
        <f t="shared" si="1"/>
        <v>70322023</v>
      </c>
      <c r="F22" s="51">
        <v>70322023</v>
      </c>
      <c r="G22" s="51"/>
      <c r="H22" s="51"/>
      <c r="I22" s="51"/>
    </row>
    <row r="23" spans="1:10" x14ac:dyDescent="0.2">
      <c r="B23" s="48" t="s">
        <v>75</v>
      </c>
      <c r="D23" s="10">
        <f t="shared" si="1"/>
        <v>32559538</v>
      </c>
      <c r="F23" s="51">
        <v>32559538</v>
      </c>
      <c r="G23" s="51"/>
      <c r="H23" s="51"/>
      <c r="I23" s="51"/>
    </row>
    <row r="24" spans="1:10" x14ac:dyDescent="0.2">
      <c r="B24" s="46" t="s">
        <v>70</v>
      </c>
      <c r="D24" s="10">
        <f t="shared" si="1"/>
        <v>5226359</v>
      </c>
      <c r="E24" s="51">
        <v>5226359</v>
      </c>
      <c r="F24" s="51"/>
      <c r="G24" s="51"/>
      <c r="H24" s="51"/>
      <c r="I24" s="51"/>
    </row>
    <row r="25" spans="1:10" x14ac:dyDescent="0.2">
      <c r="B25" t="s">
        <v>66</v>
      </c>
      <c r="D25" s="10">
        <f t="shared" si="1"/>
        <v>3542888</v>
      </c>
      <c r="E25" s="51">
        <v>3542888</v>
      </c>
      <c r="F25" s="51"/>
      <c r="G25" s="51"/>
      <c r="H25" s="51"/>
      <c r="I25" s="51"/>
    </row>
    <row r="26" spans="1:10" x14ac:dyDescent="0.2">
      <c r="B26" s="55" t="s">
        <v>76</v>
      </c>
      <c r="D26" s="10">
        <f t="shared" si="1"/>
        <v>12563968</v>
      </c>
      <c r="E26" s="51">
        <v>12563968</v>
      </c>
      <c r="F26" s="51"/>
      <c r="G26" s="51"/>
      <c r="H26" s="51"/>
      <c r="I26" s="51"/>
    </row>
    <row r="27" spans="1:10" x14ac:dyDescent="0.2">
      <c r="B27" s="47" t="s">
        <v>67</v>
      </c>
      <c r="D27" s="10">
        <f t="shared" si="1"/>
        <v>26630139</v>
      </c>
      <c r="G27" s="51">
        <f>9722027+3030679+3300863</f>
        <v>16053569</v>
      </c>
      <c r="H27" s="51">
        <f>906+10575664</f>
        <v>10576570</v>
      </c>
      <c r="I27" s="51"/>
    </row>
    <row r="28" spans="1:10" x14ac:dyDescent="0.2">
      <c r="B28" s="44"/>
      <c r="D28" s="53"/>
      <c r="E28" s="53"/>
      <c r="F28" s="12"/>
      <c r="G28" s="54"/>
      <c r="H28" s="54"/>
      <c r="I28" s="54"/>
    </row>
    <row r="29" spans="1:10" x14ac:dyDescent="0.2">
      <c r="B29" s="45"/>
      <c r="D29" s="10">
        <f>SUM(E29:I29)</f>
        <v>2212878199</v>
      </c>
      <c r="E29" s="51">
        <f>SUM(E4:E27)</f>
        <v>1917742074</v>
      </c>
      <c r="F29" s="51">
        <f>SUM(F4:F27)</f>
        <v>117539245</v>
      </c>
      <c r="G29" s="51">
        <f>SUM(G4:G27)</f>
        <v>99882450</v>
      </c>
      <c r="H29" s="51">
        <f>SUM(H4:H27)</f>
        <v>67139873</v>
      </c>
      <c r="I29" s="51">
        <f>SUM(I4:I27)</f>
        <v>10574557</v>
      </c>
    </row>
    <row r="30" spans="1:10" x14ac:dyDescent="0.2">
      <c r="F30" s="10"/>
      <c r="G30" s="51"/>
      <c r="H30" s="51"/>
      <c r="I30" s="51"/>
      <c r="J30" s="10"/>
    </row>
    <row r="31" spans="1:10" x14ac:dyDescent="0.2">
      <c r="E31" s="51">
        <f>1917742074+117539245+99882450+67139873+10574557</f>
        <v>2212878199</v>
      </c>
      <c r="F31" s="10"/>
      <c r="G31" s="51"/>
      <c r="H31" s="51"/>
      <c r="I31" s="51"/>
      <c r="J31" s="10"/>
    </row>
    <row r="33" spans="5:5" x14ac:dyDescent="0.2">
      <c r="E33" s="51">
        <f>E31-E29</f>
        <v>295136125</v>
      </c>
    </row>
  </sheetData>
  <phoneticPr fontId="3" type="noConversion"/>
  <printOptions horizontalCentered="1" verticalCentered="1"/>
  <pageMargins left="0.75" right="0.75" top="1" bottom="1" header="0.5" footer="0.5"/>
  <pageSetup orientation="landscape" verticalDpi="0" r:id="rId1"/>
  <headerFooter alignWithMargins="0">
    <oddHeader>&amp;C&amp;"Arial,Bold Italic"&amp;18 2001-02 Expenditure Analysis Summary
State University System of Florida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8"/>
  <sheetViews>
    <sheetView zoomScale="75" zoomScaleNormal="75" workbookViewId="0">
      <pane xSplit="1" ySplit="2" topLeftCell="B9" activePane="bottomRight" state="frozen"/>
      <selection pane="topRight" activeCell="C1" sqref="C1"/>
      <selection pane="bottomLeft" activeCell="A3" sqref="A3"/>
      <selection pane="bottomRight" sqref="A1:IV65536"/>
    </sheetView>
  </sheetViews>
  <sheetFormatPr defaultRowHeight="12.75" x14ac:dyDescent="0.2"/>
  <cols>
    <col min="1" max="1" width="34.42578125" bestFit="1" customWidth="1"/>
    <col min="2" max="2" width="1.7109375" customWidth="1"/>
    <col min="3" max="4" width="6.5703125" bestFit="1" customWidth="1"/>
    <col min="5" max="5" width="5.5703125" bestFit="1" customWidth="1"/>
    <col min="6" max="6" width="6.5703125" bestFit="1" customWidth="1"/>
    <col min="7" max="7" width="1.7109375" customWidth="1"/>
    <col min="8" max="10" width="5.5703125" bestFit="1" customWidth="1"/>
    <col min="11" max="11" width="6.5703125" bestFit="1" customWidth="1"/>
    <col min="12" max="12" width="1.42578125" customWidth="1"/>
    <col min="13" max="14" width="5.5703125" bestFit="1" customWidth="1"/>
    <col min="15" max="15" width="4.140625" bestFit="1" customWidth="1"/>
    <col min="16" max="16" width="5.5703125" bestFit="1" customWidth="1"/>
    <col min="17" max="17" width="1.28515625" customWidth="1"/>
    <col min="18" max="18" width="6.5703125" bestFit="1" customWidth="1"/>
    <col min="19" max="19" width="4.140625" bestFit="1" customWidth="1"/>
    <col min="20" max="20" width="3.140625" bestFit="1" customWidth="1"/>
    <col min="21" max="21" width="5.5703125" bestFit="1" customWidth="1"/>
    <col min="22" max="22" width="1.140625" customWidth="1"/>
    <col min="23" max="24" width="5.5703125" bestFit="1" customWidth="1"/>
    <col min="25" max="25" width="4" bestFit="1" customWidth="1"/>
    <col min="26" max="26" width="5.5703125" bestFit="1" customWidth="1"/>
    <col min="27" max="27" width="1.140625" customWidth="1"/>
    <col min="28" max="28" width="5.7109375" bestFit="1" customWidth="1"/>
    <col min="29" max="29" width="5.140625" bestFit="1" customWidth="1"/>
    <col min="30" max="30" width="6.5703125" bestFit="1" customWidth="1"/>
    <col min="31" max="32" width="0.7109375" customWidth="1"/>
    <col min="33" max="33" width="6.140625" bestFit="1" customWidth="1"/>
    <col min="34" max="34" width="5.140625" bestFit="1" customWidth="1"/>
    <col min="35" max="35" width="6.28515625" bestFit="1" customWidth="1"/>
    <col min="36" max="36" width="1" customWidth="1"/>
    <col min="37" max="38" width="5.85546875" bestFit="1" customWidth="1"/>
    <col min="39" max="39" width="6.28515625" bestFit="1" customWidth="1"/>
    <col min="40" max="40" width="1.28515625" customWidth="1"/>
    <col min="41" max="41" width="6.140625" bestFit="1" customWidth="1"/>
    <col min="42" max="42" width="5.7109375" bestFit="1" customWidth="1"/>
    <col min="43" max="43" width="6.28515625" bestFit="1" customWidth="1"/>
    <col min="44" max="44" width="1.28515625" customWidth="1"/>
    <col min="45" max="45" width="6.85546875" bestFit="1" customWidth="1"/>
    <col min="46" max="46" width="5.140625" bestFit="1" customWidth="1"/>
    <col min="47" max="47" width="6.5703125" bestFit="1" customWidth="1"/>
    <col min="48" max="48" width="1.140625" customWidth="1"/>
    <col min="49" max="49" width="6.42578125" bestFit="1" customWidth="1"/>
    <col min="50" max="50" width="4.85546875" bestFit="1" customWidth="1"/>
    <col min="51" max="51" width="1.140625" customWidth="1"/>
    <col min="52" max="52" width="5.140625" customWidth="1"/>
    <col min="53" max="53" width="1.140625" customWidth="1"/>
  </cols>
  <sheetData>
    <row r="1" spans="1:53" x14ac:dyDescent="0.2">
      <c r="A1" s="1"/>
      <c r="B1" s="18"/>
      <c r="C1" s="2" t="s">
        <v>0</v>
      </c>
      <c r="D1" s="2"/>
      <c r="E1" s="2"/>
      <c r="F1" s="2"/>
      <c r="G1" s="18"/>
      <c r="H1" s="2" t="s">
        <v>1</v>
      </c>
      <c r="I1" s="2"/>
      <c r="J1" s="2"/>
      <c r="K1" s="2"/>
      <c r="L1" s="18"/>
      <c r="M1" s="2" t="s">
        <v>2</v>
      </c>
      <c r="N1" s="2"/>
      <c r="O1" s="2"/>
      <c r="P1" s="2"/>
      <c r="Q1" s="18"/>
      <c r="R1" s="2" t="s">
        <v>3</v>
      </c>
      <c r="S1" s="2"/>
      <c r="T1" s="2"/>
      <c r="U1" s="2"/>
      <c r="V1" s="18"/>
      <c r="W1" s="2" t="s">
        <v>4</v>
      </c>
      <c r="X1" s="2"/>
      <c r="Y1" s="2"/>
      <c r="Z1" s="2"/>
      <c r="AA1" s="18"/>
      <c r="AB1" s="2" t="s">
        <v>5</v>
      </c>
      <c r="AC1" s="2"/>
      <c r="AD1" s="2"/>
      <c r="AE1" s="18"/>
      <c r="AF1" s="18"/>
      <c r="AG1" s="2" t="s">
        <v>6</v>
      </c>
      <c r="AH1" s="2"/>
      <c r="AI1" s="2"/>
      <c r="AJ1" s="18"/>
      <c r="AK1" s="2" t="s">
        <v>7</v>
      </c>
      <c r="AL1" s="2"/>
      <c r="AM1" s="2"/>
      <c r="AN1" s="18"/>
      <c r="AO1" s="2" t="s">
        <v>8</v>
      </c>
      <c r="AP1" s="2"/>
      <c r="AQ1" s="2"/>
      <c r="AR1" s="18"/>
      <c r="AS1" s="2" t="s">
        <v>9</v>
      </c>
      <c r="AT1" s="2"/>
      <c r="AU1" s="2"/>
      <c r="AV1" s="18"/>
      <c r="AW1" s="2" t="s">
        <v>10</v>
      </c>
      <c r="AX1" s="2"/>
      <c r="AY1" s="18"/>
      <c r="AZ1" s="2" t="s">
        <v>11</v>
      </c>
      <c r="BA1" s="18"/>
    </row>
    <row r="2" spans="1:53" x14ac:dyDescent="0.2">
      <c r="A2" s="3" t="s">
        <v>12</v>
      </c>
      <c r="B2" s="17"/>
      <c r="C2" s="4" t="s">
        <v>13</v>
      </c>
      <c r="D2" s="4" t="s">
        <v>14</v>
      </c>
      <c r="E2" s="4" t="s">
        <v>15</v>
      </c>
      <c r="F2" s="4" t="s">
        <v>16</v>
      </c>
      <c r="G2" s="17"/>
      <c r="H2" s="5" t="s">
        <v>13</v>
      </c>
      <c r="I2" s="5" t="s">
        <v>14</v>
      </c>
      <c r="J2" s="5" t="s">
        <v>15</v>
      </c>
      <c r="K2" s="5" t="s">
        <v>16</v>
      </c>
      <c r="L2" s="17"/>
      <c r="M2" s="5" t="s">
        <v>13</v>
      </c>
      <c r="N2" s="5" t="s">
        <v>14</v>
      </c>
      <c r="O2" s="5" t="s">
        <v>15</v>
      </c>
      <c r="P2" s="5" t="s">
        <v>16</v>
      </c>
      <c r="Q2" s="17"/>
      <c r="R2" s="5" t="s">
        <v>13</v>
      </c>
      <c r="S2" s="5" t="s">
        <v>14</v>
      </c>
      <c r="T2" s="5" t="s">
        <v>15</v>
      </c>
      <c r="U2" s="5" t="s">
        <v>16</v>
      </c>
      <c r="V2" s="17"/>
      <c r="W2" s="5" t="s">
        <v>13</v>
      </c>
      <c r="X2" s="5" t="s">
        <v>14</v>
      </c>
      <c r="Y2" s="5" t="s">
        <v>15</v>
      </c>
      <c r="Z2" s="5" t="s">
        <v>16</v>
      </c>
      <c r="AA2" s="17"/>
      <c r="AB2" s="5" t="s">
        <v>13</v>
      </c>
      <c r="AC2" s="5" t="s">
        <v>14</v>
      </c>
      <c r="AD2" s="5" t="s">
        <v>16</v>
      </c>
      <c r="AE2" s="17"/>
      <c r="AF2" s="17"/>
      <c r="AG2" s="5" t="s">
        <v>13</v>
      </c>
      <c r="AH2" s="5" t="s">
        <v>14</v>
      </c>
      <c r="AI2" s="5" t="s">
        <v>16</v>
      </c>
      <c r="AJ2" s="17"/>
      <c r="AK2" s="5" t="s">
        <v>13</v>
      </c>
      <c r="AL2" s="5" t="s">
        <v>14</v>
      </c>
      <c r="AM2" s="5" t="s">
        <v>16</v>
      </c>
      <c r="AN2" s="17"/>
      <c r="AO2" s="5" t="s">
        <v>13</v>
      </c>
      <c r="AP2" s="5" t="s">
        <v>14</v>
      </c>
      <c r="AQ2" s="5" t="s">
        <v>16</v>
      </c>
      <c r="AR2" s="17"/>
      <c r="AS2" s="5" t="s">
        <v>13</v>
      </c>
      <c r="AT2" s="5" t="s">
        <v>14</v>
      </c>
      <c r="AU2" s="5" t="s">
        <v>16</v>
      </c>
      <c r="AV2" s="17"/>
      <c r="AW2" s="5" t="s">
        <v>13</v>
      </c>
      <c r="AX2" s="5" t="s">
        <v>14</v>
      </c>
      <c r="AY2" s="17"/>
      <c r="AZ2" s="5" t="s">
        <v>13</v>
      </c>
      <c r="BA2" s="17"/>
    </row>
    <row r="3" spans="1:53" x14ac:dyDescent="0.2">
      <c r="A3" s="1" t="s">
        <v>17</v>
      </c>
      <c r="B3" s="18"/>
      <c r="C3" s="6">
        <v>82</v>
      </c>
      <c r="D3" s="6">
        <v>30</v>
      </c>
      <c r="E3" s="7">
        <v>0</v>
      </c>
      <c r="F3" s="8">
        <v>2</v>
      </c>
      <c r="G3" s="18"/>
      <c r="H3" s="8">
        <v>70</v>
      </c>
      <c r="I3" s="8">
        <v>30</v>
      </c>
      <c r="J3" s="9">
        <v>0</v>
      </c>
      <c r="K3" s="8">
        <v>2</v>
      </c>
      <c r="L3" s="18"/>
      <c r="M3" s="8">
        <v>0</v>
      </c>
      <c r="N3" s="8">
        <v>0</v>
      </c>
      <c r="O3" s="1">
        <v>0</v>
      </c>
      <c r="P3" s="8">
        <v>0</v>
      </c>
      <c r="Q3" s="18"/>
      <c r="R3" s="8">
        <v>12</v>
      </c>
      <c r="S3" s="8">
        <v>0</v>
      </c>
      <c r="T3" s="1">
        <v>0</v>
      </c>
      <c r="U3" s="1">
        <v>0</v>
      </c>
      <c r="V3" s="18"/>
      <c r="W3" s="8">
        <v>0</v>
      </c>
      <c r="X3" s="8">
        <v>0</v>
      </c>
      <c r="Y3" s="1">
        <v>0</v>
      </c>
      <c r="Z3" s="8">
        <v>0</v>
      </c>
      <c r="AA3" s="18"/>
      <c r="AB3" s="8">
        <v>0</v>
      </c>
      <c r="AC3" s="8">
        <v>0</v>
      </c>
      <c r="AD3" s="8">
        <v>0</v>
      </c>
      <c r="AE3" s="18"/>
      <c r="AF3" s="18"/>
      <c r="AG3" s="8">
        <v>0</v>
      </c>
      <c r="AH3" s="8">
        <v>0</v>
      </c>
      <c r="AI3" s="1">
        <v>0</v>
      </c>
      <c r="AJ3" s="18"/>
      <c r="AK3" s="8">
        <v>0</v>
      </c>
      <c r="AL3" s="8">
        <v>0</v>
      </c>
      <c r="AM3" s="1">
        <v>0</v>
      </c>
      <c r="AN3" s="18"/>
      <c r="AO3" s="8">
        <v>0</v>
      </c>
      <c r="AP3" s="8">
        <v>0</v>
      </c>
      <c r="AQ3" s="8">
        <v>0</v>
      </c>
      <c r="AR3" s="18"/>
      <c r="AS3" s="8">
        <v>0</v>
      </c>
      <c r="AT3" s="8">
        <v>0</v>
      </c>
      <c r="AU3" s="1">
        <v>0</v>
      </c>
      <c r="AV3" s="18"/>
      <c r="AW3" s="1">
        <v>0</v>
      </c>
      <c r="AX3" s="1">
        <v>0</v>
      </c>
      <c r="AY3" s="18"/>
      <c r="AZ3" s="1">
        <v>0</v>
      </c>
      <c r="BA3" s="18"/>
    </row>
    <row r="4" spans="1:53" x14ac:dyDescent="0.2">
      <c r="A4" s="1" t="s">
        <v>18</v>
      </c>
      <c r="B4" s="18"/>
      <c r="C4" s="6">
        <v>384</v>
      </c>
      <c r="D4" s="10">
        <v>73</v>
      </c>
      <c r="E4" s="7">
        <v>0</v>
      </c>
      <c r="F4" s="7">
        <v>17</v>
      </c>
      <c r="G4" s="18"/>
      <c r="H4" s="8">
        <v>371</v>
      </c>
      <c r="I4" s="7">
        <v>69</v>
      </c>
      <c r="J4" s="9">
        <v>0</v>
      </c>
      <c r="K4" s="7">
        <v>17</v>
      </c>
      <c r="L4" s="18"/>
      <c r="M4" s="8">
        <v>0</v>
      </c>
      <c r="N4" s="9">
        <v>0</v>
      </c>
      <c r="O4" s="1">
        <v>0</v>
      </c>
      <c r="P4" s="9">
        <v>0</v>
      </c>
      <c r="Q4" s="18"/>
      <c r="R4" s="8">
        <v>13</v>
      </c>
      <c r="S4" s="7">
        <v>4</v>
      </c>
      <c r="T4" s="1">
        <v>0</v>
      </c>
      <c r="U4" s="1">
        <v>0</v>
      </c>
      <c r="V4" s="18"/>
      <c r="W4" s="8">
        <v>0</v>
      </c>
      <c r="X4" s="11">
        <v>0</v>
      </c>
      <c r="Y4" s="1">
        <v>0</v>
      </c>
      <c r="Z4" s="7">
        <v>0</v>
      </c>
      <c r="AA4" s="18"/>
      <c r="AB4" s="8">
        <v>0</v>
      </c>
      <c r="AC4" s="11">
        <v>0</v>
      </c>
      <c r="AD4" s="11">
        <v>0</v>
      </c>
      <c r="AE4" s="18"/>
      <c r="AF4" s="18"/>
      <c r="AG4" s="8">
        <v>0</v>
      </c>
      <c r="AH4" s="11">
        <v>0</v>
      </c>
      <c r="AI4" s="1">
        <v>0</v>
      </c>
      <c r="AJ4" s="18"/>
      <c r="AK4" s="8">
        <v>0</v>
      </c>
      <c r="AL4" s="11">
        <v>0</v>
      </c>
      <c r="AM4" s="1">
        <v>0</v>
      </c>
      <c r="AN4" s="18"/>
      <c r="AO4" s="8">
        <v>0</v>
      </c>
      <c r="AP4" s="11">
        <v>0</v>
      </c>
      <c r="AQ4" s="11">
        <v>0</v>
      </c>
      <c r="AR4" s="18"/>
      <c r="AS4" s="8">
        <v>0</v>
      </c>
      <c r="AT4" s="11">
        <v>0</v>
      </c>
      <c r="AU4" s="1">
        <v>0</v>
      </c>
      <c r="AV4" s="18"/>
      <c r="AW4" s="1">
        <v>0</v>
      </c>
      <c r="AX4" s="1">
        <v>0</v>
      </c>
      <c r="AY4" s="18"/>
      <c r="AZ4" s="1">
        <v>0</v>
      </c>
      <c r="BA4" s="18"/>
    </row>
    <row r="5" spans="1:53" x14ac:dyDescent="0.2">
      <c r="A5" s="1" t="s">
        <v>19</v>
      </c>
      <c r="B5" s="18"/>
      <c r="C5" s="6">
        <v>208</v>
      </c>
      <c r="D5" s="10">
        <v>67</v>
      </c>
      <c r="E5" s="7">
        <v>0</v>
      </c>
      <c r="F5" s="7">
        <v>11</v>
      </c>
      <c r="G5" s="18"/>
      <c r="H5" s="8">
        <v>91</v>
      </c>
      <c r="I5" s="7">
        <v>30</v>
      </c>
      <c r="J5" s="9">
        <v>0</v>
      </c>
      <c r="K5" s="7">
        <v>11</v>
      </c>
      <c r="L5" s="18"/>
      <c r="M5" s="8">
        <v>0</v>
      </c>
      <c r="N5" s="9">
        <v>0</v>
      </c>
      <c r="O5" s="1">
        <v>0</v>
      </c>
      <c r="P5" s="9">
        <v>0</v>
      </c>
      <c r="Q5" s="18"/>
      <c r="R5" s="8">
        <v>6</v>
      </c>
      <c r="S5" s="7">
        <v>9</v>
      </c>
      <c r="T5" s="1">
        <v>0</v>
      </c>
      <c r="U5" s="1">
        <v>0</v>
      </c>
      <c r="V5" s="18"/>
      <c r="W5" s="8">
        <v>51</v>
      </c>
      <c r="X5" s="7">
        <v>2</v>
      </c>
      <c r="Y5" s="1">
        <v>0</v>
      </c>
      <c r="Z5" s="11">
        <v>0</v>
      </c>
      <c r="AA5" s="18"/>
      <c r="AB5" s="8">
        <v>0</v>
      </c>
      <c r="AC5" s="7">
        <v>6</v>
      </c>
      <c r="AD5" s="11">
        <v>0</v>
      </c>
      <c r="AE5" s="18"/>
      <c r="AF5" s="18"/>
      <c r="AG5" s="8">
        <v>31</v>
      </c>
      <c r="AH5" s="9">
        <v>0</v>
      </c>
      <c r="AI5" s="1">
        <v>0</v>
      </c>
      <c r="AJ5" s="18"/>
      <c r="AK5" s="8">
        <v>0</v>
      </c>
      <c r="AL5" s="9">
        <v>0</v>
      </c>
      <c r="AM5" s="1">
        <v>0</v>
      </c>
      <c r="AN5" s="18"/>
      <c r="AO5" s="8">
        <v>29</v>
      </c>
      <c r="AP5" s="7">
        <v>20</v>
      </c>
      <c r="AQ5" s="9">
        <v>0</v>
      </c>
      <c r="AR5" s="18"/>
      <c r="AS5" s="8">
        <v>0</v>
      </c>
      <c r="AT5" s="9">
        <v>0</v>
      </c>
      <c r="AU5" s="1">
        <v>0</v>
      </c>
      <c r="AV5" s="18"/>
      <c r="AW5" s="1">
        <v>0</v>
      </c>
      <c r="AX5" s="1">
        <v>0</v>
      </c>
      <c r="AY5" s="18"/>
      <c r="AZ5" s="1">
        <v>0</v>
      </c>
      <c r="BA5" s="18"/>
    </row>
    <row r="6" spans="1:53" x14ac:dyDescent="0.2">
      <c r="A6" s="1" t="s">
        <v>20</v>
      </c>
      <c r="B6" s="18"/>
      <c r="C6" s="6">
        <v>233</v>
      </c>
      <c r="D6" s="10">
        <v>150</v>
      </c>
      <c r="E6" s="7">
        <v>0</v>
      </c>
      <c r="F6" s="7">
        <v>5</v>
      </c>
      <c r="G6" s="18"/>
      <c r="H6" s="8">
        <v>118</v>
      </c>
      <c r="I6" s="7">
        <v>72</v>
      </c>
      <c r="J6" s="9">
        <v>0</v>
      </c>
      <c r="K6" s="7">
        <v>5</v>
      </c>
      <c r="L6" s="18"/>
      <c r="M6" s="8">
        <v>0</v>
      </c>
      <c r="N6" s="7">
        <v>16</v>
      </c>
      <c r="O6" s="1">
        <v>0</v>
      </c>
      <c r="P6" s="9">
        <v>0</v>
      </c>
      <c r="Q6" s="18"/>
      <c r="R6" s="8">
        <v>34</v>
      </c>
      <c r="S6" s="7">
        <v>10</v>
      </c>
      <c r="T6" s="1">
        <v>0</v>
      </c>
      <c r="U6" s="1">
        <v>0</v>
      </c>
      <c r="V6" s="18"/>
      <c r="W6" s="8">
        <v>0</v>
      </c>
      <c r="X6" s="7">
        <v>17</v>
      </c>
      <c r="Y6" s="1">
        <v>0</v>
      </c>
      <c r="Z6" s="11">
        <v>0</v>
      </c>
      <c r="AA6" s="18"/>
      <c r="AB6" s="8">
        <v>39</v>
      </c>
      <c r="AC6" s="7">
        <v>14</v>
      </c>
      <c r="AD6" s="11">
        <v>0</v>
      </c>
      <c r="AE6" s="18"/>
      <c r="AF6" s="18"/>
      <c r="AG6" s="8">
        <v>0</v>
      </c>
      <c r="AH6" s="11">
        <v>0</v>
      </c>
      <c r="AI6" s="1">
        <v>0</v>
      </c>
      <c r="AJ6" s="18"/>
      <c r="AK6" s="8">
        <v>0</v>
      </c>
      <c r="AL6" s="11">
        <v>0</v>
      </c>
      <c r="AM6" s="1">
        <v>0</v>
      </c>
      <c r="AN6" s="18"/>
      <c r="AO6" s="8">
        <v>42</v>
      </c>
      <c r="AP6" s="7">
        <v>21</v>
      </c>
      <c r="AQ6" s="11">
        <v>0</v>
      </c>
      <c r="AR6" s="18"/>
      <c r="AS6" s="8">
        <v>0</v>
      </c>
      <c r="AT6" s="11">
        <v>0</v>
      </c>
      <c r="AU6" s="1">
        <v>0</v>
      </c>
      <c r="AV6" s="18"/>
      <c r="AW6" s="1">
        <v>0</v>
      </c>
      <c r="AX6" s="1">
        <v>0</v>
      </c>
      <c r="AY6" s="18"/>
      <c r="AZ6" s="1">
        <v>0</v>
      </c>
      <c r="BA6" s="18"/>
    </row>
    <row r="7" spans="1:53" x14ac:dyDescent="0.2">
      <c r="A7" s="1" t="s">
        <v>21</v>
      </c>
      <c r="B7" s="18"/>
      <c r="C7" s="6">
        <v>46</v>
      </c>
      <c r="D7" s="10">
        <v>32</v>
      </c>
      <c r="E7" s="7">
        <v>0</v>
      </c>
      <c r="F7" s="7">
        <v>0</v>
      </c>
      <c r="G7" s="18"/>
      <c r="H7" s="8">
        <v>6</v>
      </c>
      <c r="I7" s="7">
        <v>15</v>
      </c>
      <c r="J7" s="9">
        <v>0</v>
      </c>
      <c r="K7" s="9">
        <v>0</v>
      </c>
      <c r="L7" s="18"/>
      <c r="M7" s="8">
        <v>13</v>
      </c>
      <c r="N7" s="7">
        <v>10</v>
      </c>
      <c r="O7" s="1">
        <v>0</v>
      </c>
      <c r="P7" s="9">
        <v>0</v>
      </c>
      <c r="Q7" s="18"/>
      <c r="R7" s="8">
        <v>2</v>
      </c>
      <c r="S7" s="9">
        <v>0</v>
      </c>
      <c r="T7" s="1">
        <v>0</v>
      </c>
      <c r="U7" s="1">
        <v>0</v>
      </c>
      <c r="V7" s="18"/>
      <c r="W7" s="8">
        <v>23</v>
      </c>
      <c r="X7" s="7">
        <v>4</v>
      </c>
      <c r="Y7" s="1">
        <v>0</v>
      </c>
      <c r="Z7" s="11">
        <v>0</v>
      </c>
      <c r="AA7" s="18"/>
      <c r="AB7" s="8">
        <v>0</v>
      </c>
      <c r="AC7" s="7">
        <v>1</v>
      </c>
      <c r="AD7" s="11">
        <v>0</v>
      </c>
      <c r="AE7" s="18"/>
      <c r="AF7" s="18"/>
      <c r="AG7" s="8">
        <v>0</v>
      </c>
      <c r="AH7" s="11">
        <v>0</v>
      </c>
      <c r="AI7" s="1">
        <v>0</v>
      </c>
      <c r="AJ7" s="18"/>
      <c r="AK7" s="8">
        <v>0</v>
      </c>
      <c r="AL7" s="11">
        <v>0</v>
      </c>
      <c r="AM7" s="1">
        <v>0</v>
      </c>
      <c r="AN7" s="18"/>
      <c r="AO7" s="8">
        <v>2</v>
      </c>
      <c r="AP7" s="7">
        <v>2</v>
      </c>
      <c r="AQ7" s="11">
        <v>0</v>
      </c>
      <c r="AR7" s="18"/>
      <c r="AS7" s="8">
        <v>0</v>
      </c>
      <c r="AT7" s="11">
        <v>0</v>
      </c>
      <c r="AU7" s="1">
        <v>0</v>
      </c>
      <c r="AV7" s="18"/>
      <c r="AW7" s="1">
        <v>0</v>
      </c>
      <c r="AX7" s="1">
        <v>0</v>
      </c>
      <c r="AY7" s="18"/>
      <c r="AZ7" s="1">
        <v>0</v>
      </c>
      <c r="BA7" s="18"/>
    </row>
    <row r="8" spans="1:53" x14ac:dyDescent="0.2">
      <c r="A8" s="1" t="s">
        <v>22</v>
      </c>
      <c r="B8" s="18"/>
      <c r="C8" s="6">
        <v>2294</v>
      </c>
      <c r="D8" s="10">
        <v>184</v>
      </c>
      <c r="E8" s="7">
        <v>0</v>
      </c>
      <c r="F8" s="7">
        <v>13</v>
      </c>
      <c r="G8" s="18"/>
      <c r="H8" s="8">
        <v>764</v>
      </c>
      <c r="I8" s="7">
        <v>66</v>
      </c>
      <c r="J8" s="9">
        <v>0</v>
      </c>
      <c r="K8" s="7">
        <v>8</v>
      </c>
      <c r="L8" s="18"/>
      <c r="M8" s="8">
        <v>352</v>
      </c>
      <c r="N8" s="7">
        <v>39</v>
      </c>
      <c r="O8" s="1">
        <v>0</v>
      </c>
      <c r="P8" s="7">
        <v>5</v>
      </c>
      <c r="Q8" s="18"/>
      <c r="R8" s="8">
        <v>60</v>
      </c>
      <c r="S8" s="7">
        <v>5</v>
      </c>
      <c r="T8" s="1">
        <v>0</v>
      </c>
      <c r="U8" s="1">
        <v>0</v>
      </c>
      <c r="V8" s="18"/>
      <c r="W8" s="8">
        <v>191</v>
      </c>
      <c r="X8" s="7">
        <v>12</v>
      </c>
      <c r="Y8" s="1">
        <v>0</v>
      </c>
      <c r="Z8" s="11">
        <v>0</v>
      </c>
      <c r="AA8" s="18"/>
      <c r="AB8" s="8">
        <v>0</v>
      </c>
      <c r="AC8" s="11">
        <v>0</v>
      </c>
      <c r="AD8" s="11">
        <v>0</v>
      </c>
      <c r="AE8" s="18"/>
      <c r="AF8" s="18"/>
      <c r="AG8" s="8">
        <v>118</v>
      </c>
      <c r="AH8" s="7">
        <v>3</v>
      </c>
      <c r="AI8" s="1">
        <v>0</v>
      </c>
      <c r="AJ8" s="18"/>
      <c r="AK8" s="8">
        <v>403</v>
      </c>
      <c r="AL8" s="7">
        <v>35</v>
      </c>
      <c r="AM8" s="1">
        <v>0</v>
      </c>
      <c r="AN8" s="18"/>
      <c r="AO8" s="8">
        <v>243</v>
      </c>
      <c r="AP8" s="7">
        <v>24</v>
      </c>
      <c r="AQ8" s="11">
        <v>0</v>
      </c>
      <c r="AR8" s="18"/>
      <c r="AS8" s="8">
        <v>163</v>
      </c>
      <c r="AT8" s="11">
        <v>0</v>
      </c>
      <c r="AU8" s="1">
        <v>0</v>
      </c>
      <c r="AV8" s="18"/>
      <c r="AW8" s="1">
        <v>0</v>
      </c>
      <c r="AX8" s="1">
        <v>0</v>
      </c>
      <c r="AY8" s="18"/>
      <c r="AZ8" s="1">
        <v>0</v>
      </c>
      <c r="BA8" s="18"/>
    </row>
    <row r="9" spans="1:53" x14ac:dyDescent="0.2">
      <c r="A9" s="1" t="s">
        <v>23</v>
      </c>
      <c r="B9" s="18"/>
      <c r="C9" s="6">
        <v>1163</v>
      </c>
      <c r="D9" s="10">
        <v>180</v>
      </c>
      <c r="E9" s="7">
        <v>0</v>
      </c>
      <c r="F9" s="7">
        <v>8</v>
      </c>
      <c r="G9" s="18"/>
      <c r="H9" s="8">
        <v>103</v>
      </c>
      <c r="I9" s="7">
        <v>14</v>
      </c>
      <c r="J9" s="9">
        <v>0</v>
      </c>
      <c r="K9" s="9">
        <v>0</v>
      </c>
      <c r="L9" s="18"/>
      <c r="M9" s="8">
        <v>261</v>
      </c>
      <c r="N9" s="7">
        <v>33</v>
      </c>
      <c r="O9" s="1">
        <v>0</v>
      </c>
      <c r="P9" s="7">
        <v>1</v>
      </c>
      <c r="Q9" s="18"/>
      <c r="R9" s="8">
        <v>67</v>
      </c>
      <c r="S9" s="7">
        <v>5</v>
      </c>
      <c r="T9" s="1">
        <v>0</v>
      </c>
      <c r="U9" s="1">
        <v>0</v>
      </c>
      <c r="V9" s="18"/>
      <c r="W9" s="8">
        <v>96</v>
      </c>
      <c r="X9" s="11">
        <v>0</v>
      </c>
      <c r="Y9" s="1">
        <v>0</v>
      </c>
      <c r="Z9" s="11">
        <v>0</v>
      </c>
      <c r="AA9" s="18"/>
      <c r="AB9" s="8">
        <v>160</v>
      </c>
      <c r="AC9" s="7">
        <v>33</v>
      </c>
      <c r="AD9" s="11">
        <v>0</v>
      </c>
      <c r="AE9" s="18"/>
      <c r="AF9" s="18"/>
      <c r="AG9" s="8">
        <v>111</v>
      </c>
      <c r="AH9" s="7">
        <v>28</v>
      </c>
      <c r="AI9" s="1">
        <v>0</v>
      </c>
      <c r="AJ9" s="18"/>
      <c r="AK9" s="8">
        <v>145</v>
      </c>
      <c r="AL9" s="7">
        <v>37</v>
      </c>
      <c r="AM9" s="1">
        <v>6</v>
      </c>
      <c r="AN9" s="18"/>
      <c r="AO9" s="8">
        <v>86</v>
      </c>
      <c r="AP9" s="7">
        <v>19</v>
      </c>
      <c r="AQ9" s="7">
        <v>1</v>
      </c>
      <c r="AR9" s="18"/>
      <c r="AS9" s="8">
        <v>134</v>
      </c>
      <c r="AT9" s="7">
        <v>11</v>
      </c>
      <c r="AU9" s="1">
        <v>0</v>
      </c>
      <c r="AV9" s="18"/>
      <c r="AW9" s="1">
        <v>0</v>
      </c>
      <c r="AX9" s="1">
        <v>0</v>
      </c>
      <c r="AY9" s="18"/>
      <c r="AZ9" s="1">
        <v>0</v>
      </c>
      <c r="BA9" s="18"/>
    </row>
    <row r="10" spans="1:53" x14ac:dyDescent="0.2">
      <c r="A10" s="1" t="s">
        <v>24</v>
      </c>
      <c r="B10" s="18"/>
      <c r="C10" s="6">
        <v>3727</v>
      </c>
      <c r="D10" s="10">
        <v>2885</v>
      </c>
      <c r="E10" s="7">
        <v>0</v>
      </c>
      <c r="F10" s="7">
        <v>266</v>
      </c>
      <c r="G10" s="18"/>
      <c r="H10" s="8">
        <v>288</v>
      </c>
      <c r="I10" s="7">
        <v>377</v>
      </c>
      <c r="J10" s="9">
        <v>0</v>
      </c>
      <c r="K10" s="7">
        <v>40</v>
      </c>
      <c r="L10" s="18"/>
      <c r="M10" s="8">
        <v>486</v>
      </c>
      <c r="N10" s="7">
        <v>599</v>
      </c>
      <c r="O10" s="1">
        <v>0</v>
      </c>
      <c r="P10" s="7">
        <v>70</v>
      </c>
      <c r="Q10" s="18"/>
      <c r="R10" s="8">
        <v>162</v>
      </c>
      <c r="S10" s="7">
        <v>75</v>
      </c>
      <c r="T10" s="1">
        <v>0</v>
      </c>
      <c r="U10" s="1">
        <v>4</v>
      </c>
      <c r="V10" s="18"/>
      <c r="W10" s="8">
        <v>799</v>
      </c>
      <c r="X10" s="7">
        <v>390</v>
      </c>
      <c r="Y10" s="1">
        <v>0</v>
      </c>
      <c r="Z10" s="7">
        <v>36</v>
      </c>
      <c r="AA10" s="18"/>
      <c r="AB10" s="8">
        <v>394</v>
      </c>
      <c r="AC10" s="7">
        <v>322</v>
      </c>
      <c r="AD10" s="7">
        <v>14</v>
      </c>
      <c r="AE10" s="18"/>
      <c r="AF10" s="18"/>
      <c r="AG10" s="8">
        <v>145</v>
      </c>
      <c r="AH10" s="7">
        <v>220</v>
      </c>
      <c r="AI10" s="1">
        <v>16</v>
      </c>
      <c r="AJ10" s="18"/>
      <c r="AK10" s="8">
        <v>639</v>
      </c>
      <c r="AL10" s="7">
        <v>347</v>
      </c>
      <c r="AM10" s="1">
        <v>64</v>
      </c>
      <c r="AN10" s="18"/>
      <c r="AO10" s="8">
        <v>404</v>
      </c>
      <c r="AP10" s="7">
        <v>292</v>
      </c>
      <c r="AQ10" s="7">
        <v>11</v>
      </c>
      <c r="AR10" s="18"/>
      <c r="AS10" s="8">
        <v>297</v>
      </c>
      <c r="AT10" s="7">
        <v>182</v>
      </c>
      <c r="AU10" s="1">
        <v>11</v>
      </c>
      <c r="AV10" s="18"/>
      <c r="AW10" s="1">
        <v>113</v>
      </c>
      <c r="AX10" s="1">
        <v>81</v>
      </c>
      <c r="AY10" s="18"/>
      <c r="AZ10" s="1">
        <v>0</v>
      </c>
      <c r="BA10" s="18"/>
    </row>
    <row r="11" spans="1:53" x14ac:dyDescent="0.2">
      <c r="A11" s="1" t="s">
        <v>25</v>
      </c>
      <c r="B11" s="18"/>
      <c r="C11" s="6">
        <v>2011</v>
      </c>
      <c r="D11" s="10">
        <v>1137</v>
      </c>
      <c r="E11" s="7">
        <v>0</v>
      </c>
      <c r="F11" s="7">
        <v>195</v>
      </c>
      <c r="G11" s="18"/>
      <c r="H11" s="8">
        <v>744</v>
      </c>
      <c r="I11" s="7">
        <v>534</v>
      </c>
      <c r="J11" s="9">
        <v>0</v>
      </c>
      <c r="K11" s="7">
        <v>101</v>
      </c>
      <c r="L11" s="18"/>
      <c r="M11" s="8">
        <v>147</v>
      </c>
      <c r="N11" s="7">
        <v>46</v>
      </c>
      <c r="O11" s="1">
        <v>0</v>
      </c>
      <c r="P11" s="7">
        <v>8</v>
      </c>
      <c r="Q11" s="18"/>
      <c r="R11" s="8">
        <v>86</v>
      </c>
      <c r="S11" s="7">
        <v>16</v>
      </c>
      <c r="T11" s="1">
        <v>0</v>
      </c>
      <c r="U11" s="1">
        <v>1</v>
      </c>
      <c r="V11" s="18"/>
      <c r="W11" s="8">
        <v>326</v>
      </c>
      <c r="X11" s="7">
        <v>157</v>
      </c>
      <c r="Y11" s="1">
        <v>0</v>
      </c>
      <c r="Z11" s="7">
        <v>27</v>
      </c>
      <c r="AA11" s="18"/>
      <c r="AB11" s="8">
        <v>114</v>
      </c>
      <c r="AC11" s="7">
        <v>74</v>
      </c>
      <c r="AD11" s="7">
        <v>9</v>
      </c>
      <c r="AE11" s="18"/>
      <c r="AF11" s="18"/>
      <c r="AG11" s="8">
        <v>0</v>
      </c>
      <c r="AH11" s="9">
        <v>0</v>
      </c>
      <c r="AI11" s="1">
        <v>0</v>
      </c>
      <c r="AJ11" s="18"/>
      <c r="AK11" s="8">
        <v>345</v>
      </c>
      <c r="AL11" s="7">
        <v>182</v>
      </c>
      <c r="AM11" s="1">
        <v>43</v>
      </c>
      <c r="AN11" s="18"/>
      <c r="AO11" s="8">
        <v>224</v>
      </c>
      <c r="AP11" s="7">
        <v>128</v>
      </c>
      <c r="AQ11" s="7">
        <v>6</v>
      </c>
      <c r="AR11" s="18"/>
      <c r="AS11" s="8">
        <v>25</v>
      </c>
      <c r="AT11" s="11">
        <v>0</v>
      </c>
      <c r="AU11" s="1">
        <v>0</v>
      </c>
      <c r="AV11" s="18"/>
      <c r="AW11" s="1">
        <v>0</v>
      </c>
      <c r="AX11" s="1">
        <v>0</v>
      </c>
      <c r="AY11" s="18"/>
      <c r="AZ11" s="1">
        <v>0</v>
      </c>
      <c r="BA11" s="18"/>
    </row>
    <row r="12" spans="1:53" x14ac:dyDescent="0.2">
      <c r="A12" s="1" t="s">
        <v>26</v>
      </c>
      <c r="B12" s="18"/>
      <c r="C12" s="6">
        <v>296</v>
      </c>
      <c r="D12" s="10">
        <v>45</v>
      </c>
      <c r="E12" s="7">
        <v>0</v>
      </c>
      <c r="F12" s="7">
        <v>0</v>
      </c>
      <c r="G12" s="18"/>
      <c r="H12" s="8">
        <v>129</v>
      </c>
      <c r="I12" s="7">
        <v>27</v>
      </c>
      <c r="J12" s="9">
        <v>0</v>
      </c>
      <c r="K12" s="9">
        <v>0</v>
      </c>
      <c r="L12" s="18"/>
      <c r="M12" s="8">
        <v>0</v>
      </c>
      <c r="N12" s="9">
        <v>0</v>
      </c>
      <c r="O12" s="1">
        <v>0</v>
      </c>
      <c r="P12" s="9">
        <v>0</v>
      </c>
      <c r="Q12" s="18"/>
      <c r="R12" s="8">
        <v>39</v>
      </c>
      <c r="S12" s="9">
        <v>0</v>
      </c>
      <c r="T12" s="1">
        <v>0</v>
      </c>
      <c r="U12" s="1">
        <v>0</v>
      </c>
      <c r="V12" s="18"/>
      <c r="W12" s="8">
        <v>0</v>
      </c>
      <c r="X12" s="11">
        <v>0</v>
      </c>
      <c r="Y12" s="1">
        <v>0</v>
      </c>
      <c r="Z12" s="11">
        <v>0</v>
      </c>
      <c r="AA12" s="18"/>
      <c r="AB12" s="8">
        <v>0</v>
      </c>
      <c r="AC12" s="11">
        <v>0</v>
      </c>
      <c r="AD12" s="11">
        <v>0</v>
      </c>
      <c r="AE12" s="18"/>
      <c r="AF12" s="18"/>
      <c r="AG12" s="8">
        <v>25</v>
      </c>
      <c r="AH12" s="11">
        <v>0</v>
      </c>
      <c r="AI12" s="1">
        <v>0</v>
      </c>
      <c r="AJ12" s="18"/>
      <c r="AK12" s="8">
        <v>49</v>
      </c>
      <c r="AL12" s="11">
        <v>0</v>
      </c>
      <c r="AM12" s="1">
        <v>0</v>
      </c>
      <c r="AN12" s="18"/>
      <c r="AO12" s="8">
        <v>26</v>
      </c>
      <c r="AP12" s="7">
        <v>18</v>
      </c>
      <c r="AQ12" s="11">
        <v>0</v>
      </c>
      <c r="AR12" s="18"/>
      <c r="AS12" s="8">
        <v>28</v>
      </c>
      <c r="AT12" s="11">
        <v>0</v>
      </c>
      <c r="AU12" s="1">
        <v>0</v>
      </c>
      <c r="AV12" s="18"/>
      <c r="AW12" s="1">
        <v>0</v>
      </c>
      <c r="AX12" s="1">
        <v>0</v>
      </c>
      <c r="AY12" s="18"/>
      <c r="AZ12" s="1">
        <v>0</v>
      </c>
      <c r="BA12" s="18"/>
    </row>
    <row r="13" spans="1:53" x14ac:dyDescent="0.2">
      <c r="A13" s="1" t="s">
        <v>27</v>
      </c>
      <c r="B13" s="18"/>
      <c r="C13" s="6">
        <v>291</v>
      </c>
      <c r="D13" s="10">
        <v>95</v>
      </c>
      <c r="E13" s="7">
        <v>0</v>
      </c>
      <c r="F13" s="7">
        <v>20</v>
      </c>
      <c r="G13" s="18"/>
      <c r="H13" s="8">
        <v>109</v>
      </c>
      <c r="I13" s="7">
        <v>22</v>
      </c>
      <c r="J13" s="9">
        <v>0</v>
      </c>
      <c r="K13" s="7">
        <v>14</v>
      </c>
      <c r="L13" s="18"/>
      <c r="M13" s="8">
        <v>56</v>
      </c>
      <c r="N13" s="7">
        <v>27</v>
      </c>
      <c r="O13" s="1">
        <v>0</v>
      </c>
      <c r="P13" s="7">
        <v>4</v>
      </c>
      <c r="Q13" s="18"/>
      <c r="R13" s="8">
        <v>6</v>
      </c>
      <c r="S13" s="9">
        <v>0</v>
      </c>
      <c r="T13" s="1">
        <v>0</v>
      </c>
      <c r="U13" s="1">
        <v>0</v>
      </c>
      <c r="V13" s="18"/>
      <c r="W13" s="8">
        <v>27</v>
      </c>
      <c r="X13" s="7">
        <v>18</v>
      </c>
      <c r="Y13" s="1">
        <v>0</v>
      </c>
      <c r="Z13" s="11">
        <v>0</v>
      </c>
      <c r="AA13" s="18"/>
      <c r="AB13" s="8">
        <v>25</v>
      </c>
      <c r="AC13" s="7">
        <v>7</v>
      </c>
      <c r="AD13" s="11">
        <v>0</v>
      </c>
      <c r="AE13" s="18"/>
      <c r="AF13" s="18"/>
      <c r="AG13" s="8">
        <v>0</v>
      </c>
      <c r="AH13" s="9">
        <v>0</v>
      </c>
      <c r="AI13" s="1">
        <v>0</v>
      </c>
      <c r="AJ13" s="18"/>
      <c r="AK13" s="8">
        <v>25</v>
      </c>
      <c r="AL13" s="7">
        <v>13</v>
      </c>
      <c r="AM13" s="1">
        <v>0</v>
      </c>
      <c r="AN13" s="18"/>
      <c r="AO13" s="8">
        <v>39</v>
      </c>
      <c r="AP13" s="7">
        <v>8</v>
      </c>
      <c r="AQ13" s="7">
        <v>2</v>
      </c>
      <c r="AR13" s="18"/>
      <c r="AS13" s="8">
        <v>4</v>
      </c>
      <c r="AT13" s="11">
        <v>0</v>
      </c>
      <c r="AU13" s="1">
        <v>0</v>
      </c>
      <c r="AV13" s="18"/>
      <c r="AW13" s="1">
        <v>0</v>
      </c>
      <c r="AX13" s="1">
        <v>0</v>
      </c>
      <c r="AY13" s="18"/>
      <c r="AZ13" s="1">
        <v>0</v>
      </c>
      <c r="BA13" s="18"/>
    </row>
    <row r="14" spans="1:53" x14ac:dyDescent="0.2">
      <c r="A14" s="1" t="s">
        <v>28</v>
      </c>
      <c r="B14" s="18"/>
      <c r="C14" s="6">
        <v>513</v>
      </c>
      <c r="D14" s="10">
        <v>67</v>
      </c>
      <c r="E14" s="7">
        <v>0</v>
      </c>
      <c r="F14" s="7">
        <v>17</v>
      </c>
      <c r="G14" s="18"/>
      <c r="H14" s="8">
        <v>78</v>
      </c>
      <c r="I14" s="7">
        <v>24</v>
      </c>
      <c r="J14" s="9">
        <v>0</v>
      </c>
      <c r="K14" s="7">
        <v>3</v>
      </c>
      <c r="L14" s="18"/>
      <c r="M14" s="8">
        <v>402</v>
      </c>
      <c r="N14" s="7">
        <v>27</v>
      </c>
      <c r="O14" s="1">
        <v>0</v>
      </c>
      <c r="P14" s="7">
        <v>10</v>
      </c>
      <c r="Q14" s="18"/>
      <c r="R14" s="8">
        <v>0</v>
      </c>
      <c r="S14" s="9">
        <v>0</v>
      </c>
      <c r="T14" s="1">
        <v>0</v>
      </c>
      <c r="U14" s="1">
        <v>0</v>
      </c>
      <c r="V14" s="18"/>
      <c r="W14" s="8">
        <v>0</v>
      </c>
      <c r="X14" s="11">
        <v>0</v>
      </c>
      <c r="Y14" s="1">
        <v>0</v>
      </c>
      <c r="Z14" s="11">
        <v>0</v>
      </c>
      <c r="AA14" s="18"/>
      <c r="AB14" s="8">
        <v>0</v>
      </c>
      <c r="AC14" s="11">
        <v>0</v>
      </c>
      <c r="AD14" s="11">
        <v>0</v>
      </c>
      <c r="AE14" s="18"/>
      <c r="AF14" s="18"/>
      <c r="AG14" s="8">
        <v>0</v>
      </c>
      <c r="AH14" s="11">
        <v>0</v>
      </c>
      <c r="AI14" s="1">
        <v>0</v>
      </c>
      <c r="AJ14" s="18"/>
      <c r="AK14" s="8">
        <v>0</v>
      </c>
      <c r="AL14" s="11">
        <v>0</v>
      </c>
      <c r="AM14" s="1">
        <v>0</v>
      </c>
      <c r="AN14" s="18"/>
      <c r="AO14" s="8">
        <v>33</v>
      </c>
      <c r="AP14" s="7">
        <v>16</v>
      </c>
      <c r="AQ14" s="7">
        <v>4</v>
      </c>
      <c r="AR14" s="18"/>
      <c r="AS14" s="8">
        <v>0</v>
      </c>
      <c r="AT14" s="11">
        <v>0</v>
      </c>
      <c r="AU14" s="1">
        <v>0</v>
      </c>
      <c r="AV14" s="18"/>
      <c r="AW14" s="1">
        <v>0</v>
      </c>
      <c r="AX14" s="1">
        <v>0</v>
      </c>
      <c r="AY14" s="18"/>
      <c r="AZ14" s="1">
        <v>0</v>
      </c>
      <c r="BA14" s="18"/>
    </row>
    <row r="15" spans="1:53" x14ac:dyDescent="0.2">
      <c r="A15" s="1" t="s">
        <v>29</v>
      </c>
      <c r="B15" s="18"/>
      <c r="C15" s="6">
        <v>148</v>
      </c>
      <c r="D15" s="10">
        <v>75</v>
      </c>
      <c r="E15" s="7">
        <v>643</v>
      </c>
      <c r="F15" s="7">
        <v>0</v>
      </c>
      <c r="G15" s="18"/>
      <c r="H15" s="8">
        <v>0</v>
      </c>
      <c r="I15" s="7">
        <v>75</v>
      </c>
      <c r="J15" s="7">
        <v>416</v>
      </c>
      <c r="K15" s="9">
        <v>0</v>
      </c>
      <c r="L15" s="18"/>
      <c r="M15" s="8">
        <v>0</v>
      </c>
      <c r="N15" s="9">
        <v>0</v>
      </c>
      <c r="O15" s="7">
        <v>227</v>
      </c>
      <c r="P15" s="9">
        <v>0</v>
      </c>
      <c r="Q15" s="18"/>
      <c r="R15" s="8">
        <v>0</v>
      </c>
      <c r="S15" s="9">
        <v>0</v>
      </c>
      <c r="T15" s="1">
        <v>0</v>
      </c>
      <c r="U15" s="1">
        <v>0</v>
      </c>
      <c r="V15" s="18"/>
      <c r="W15" s="8">
        <v>0</v>
      </c>
      <c r="X15" s="11">
        <v>0</v>
      </c>
      <c r="Y15" s="1">
        <v>0</v>
      </c>
      <c r="Z15" s="11">
        <v>0</v>
      </c>
      <c r="AA15" s="18"/>
      <c r="AB15" s="8">
        <v>0</v>
      </c>
      <c r="AC15" s="11">
        <v>0</v>
      </c>
      <c r="AD15" s="11">
        <v>0</v>
      </c>
      <c r="AE15" s="18"/>
      <c r="AF15" s="18"/>
      <c r="AG15" s="8">
        <v>28</v>
      </c>
      <c r="AH15" s="11">
        <v>0</v>
      </c>
      <c r="AI15" s="1">
        <v>0</v>
      </c>
      <c r="AJ15" s="18"/>
      <c r="AK15" s="8">
        <v>120</v>
      </c>
      <c r="AL15" s="11">
        <v>0</v>
      </c>
      <c r="AM15" s="1">
        <v>0</v>
      </c>
      <c r="AN15" s="18"/>
      <c r="AO15" s="8">
        <v>0</v>
      </c>
      <c r="AP15" s="11">
        <v>0</v>
      </c>
      <c r="AQ15" s="11">
        <v>0</v>
      </c>
      <c r="AR15" s="18"/>
      <c r="AS15" s="8">
        <v>0</v>
      </c>
      <c r="AT15" s="11">
        <v>0</v>
      </c>
      <c r="AU15" s="1">
        <v>0</v>
      </c>
      <c r="AV15" s="18"/>
      <c r="AW15" s="1">
        <v>0</v>
      </c>
      <c r="AX15" s="1">
        <v>0</v>
      </c>
      <c r="AY15" s="18"/>
      <c r="AZ15" s="1">
        <v>0</v>
      </c>
      <c r="BA15" s="18"/>
    </row>
    <row r="16" spans="1:53" x14ac:dyDescent="0.2">
      <c r="A16" s="1" t="s">
        <v>30</v>
      </c>
      <c r="B16" s="18"/>
      <c r="C16" s="6">
        <v>1623</v>
      </c>
      <c r="D16" s="10">
        <v>152</v>
      </c>
      <c r="E16" s="7">
        <v>0</v>
      </c>
      <c r="F16" s="7">
        <v>41</v>
      </c>
      <c r="G16" s="18"/>
      <c r="H16" s="8">
        <v>279</v>
      </c>
      <c r="I16" s="7">
        <v>30</v>
      </c>
      <c r="J16" s="9">
        <v>0</v>
      </c>
      <c r="K16" s="7">
        <v>11</v>
      </c>
      <c r="L16" s="18"/>
      <c r="M16" s="8">
        <v>269</v>
      </c>
      <c r="N16" s="7">
        <v>22</v>
      </c>
      <c r="O16" s="1">
        <v>0</v>
      </c>
      <c r="P16" s="7">
        <v>16</v>
      </c>
      <c r="Q16" s="18"/>
      <c r="R16" s="8">
        <v>17</v>
      </c>
      <c r="S16" s="9">
        <v>0</v>
      </c>
      <c r="T16" s="1">
        <v>0</v>
      </c>
      <c r="U16" s="1">
        <v>0</v>
      </c>
      <c r="V16" s="18"/>
      <c r="W16" s="8">
        <v>335</v>
      </c>
      <c r="X16" s="7">
        <v>12</v>
      </c>
      <c r="Y16" s="1">
        <v>0</v>
      </c>
      <c r="Z16" s="7">
        <v>14</v>
      </c>
      <c r="AA16" s="18"/>
      <c r="AB16" s="8">
        <v>271</v>
      </c>
      <c r="AC16" s="7">
        <v>29</v>
      </c>
      <c r="AD16" s="11">
        <v>0</v>
      </c>
      <c r="AE16" s="18"/>
      <c r="AF16" s="18"/>
      <c r="AG16" s="8">
        <v>29</v>
      </c>
      <c r="AH16" s="7">
        <v>1</v>
      </c>
      <c r="AI16" s="1">
        <v>0</v>
      </c>
      <c r="AJ16" s="18"/>
      <c r="AK16" s="8">
        <v>244</v>
      </c>
      <c r="AL16" s="7">
        <v>27</v>
      </c>
      <c r="AM16" s="1">
        <v>0</v>
      </c>
      <c r="AN16" s="18"/>
      <c r="AO16" s="8">
        <v>105</v>
      </c>
      <c r="AP16" s="7">
        <v>20</v>
      </c>
      <c r="AQ16" s="9">
        <v>0</v>
      </c>
      <c r="AR16" s="18"/>
      <c r="AS16" s="8">
        <v>74</v>
      </c>
      <c r="AT16" s="7">
        <v>11</v>
      </c>
      <c r="AU16" s="1">
        <v>0</v>
      </c>
      <c r="AV16" s="18"/>
      <c r="AW16" s="1">
        <v>0</v>
      </c>
      <c r="AX16" s="1">
        <v>0</v>
      </c>
      <c r="AY16" s="18"/>
      <c r="AZ16" s="1">
        <v>0</v>
      </c>
      <c r="BA16" s="18"/>
    </row>
    <row r="17" spans="1:53" x14ac:dyDescent="0.2">
      <c r="A17" s="1" t="s">
        <v>31</v>
      </c>
      <c r="B17" s="18"/>
      <c r="C17" s="6">
        <v>809</v>
      </c>
      <c r="D17" s="10">
        <v>31</v>
      </c>
      <c r="E17" s="7">
        <v>0</v>
      </c>
      <c r="F17" s="7">
        <v>0</v>
      </c>
      <c r="G17" s="18"/>
      <c r="H17" s="8">
        <v>0</v>
      </c>
      <c r="I17" s="9">
        <v>0</v>
      </c>
      <c r="J17" s="9">
        <v>0</v>
      </c>
      <c r="K17" s="9">
        <v>0</v>
      </c>
      <c r="L17" s="18"/>
      <c r="M17" s="8">
        <v>30</v>
      </c>
      <c r="N17" s="7">
        <v>8</v>
      </c>
      <c r="O17" s="1">
        <v>0</v>
      </c>
      <c r="P17" s="9">
        <v>0</v>
      </c>
      <c r="Q17" s="18"/>
      <c r="R17" s="8">
        <v>0</v>
      </c>
      <c r="S17" s="9">
        <v>0</v>
      </c>
      <c r="T17" s="1">
        <v>0</v>
      </c>
      <c r="U17" s="1">
        <v>0</v>
      </c>
      <c r="V17" s="18"/>
      <c r="W17" s="8">
        <v>22</v>
      </c>
      <c r="X17" s="7">
        <v>5</v>
      </c>
      <c r="Y17" s="1">
        <v>0</v>
      </c>
      <c r="Z17" s="11">
        <v>0</v>
      </c>
      <c r="AA17" s="18"/>
      <c r="AB17" s="8">
        <v>67</v>
      </c>
      <c r="AC17" s="7">
        <v>5</v>
      </c>
      <c r="AD17" s="11">
        <v>0</v>
      </c>
      <c r="AE17" s="18"/>
      <c r="AF17" s="18"/>
      <c r="AG17" s="8">
        <v>26</v>
      </c>
      <c r="AH17" s="7">
        <v>7</v>
      </c>
      <c r="AI17" s="1">
        <v>0</v>
      </c>
      <c r="AJ17" s="18"/>
      <c r="AK17" s="8">
        <v>373</v>
      </c>
      <c r="AL17" s="7">
        <v>6</v>
      </c>
      <c r="AM17" s="1">
        <v>0</v>
      </c>
      <c r="AN17" s="18"/>
      <c r="AO17" s="8">
        <v>68</v>
      </c>
      <c r="AP17" s="9">
        <v>0</v>
      </c>
      <c r="AQ17" s="9">
        <v>0</v>
      </c>
      <c r="AR17" s="18"/>
      <c r="AS17" s="8">
        <v>1</v>
      </c>
      <c r="AT17" s="11">
        <v>0</v>
      </c>
      <c r="AU17" s="1">
        <v>0</v>
      </c>
      <c r="AV17" s="18"/>
      <c r="AW17" s="1">
        <v>109</v>
      </c>
      <c r="AX17" s="1">
        <v>0</v>
      </c>
      <c r="AY17" s="18"/>
      <c r="AZ17" s="1">
        <v>113</v>
      </c>
      <c r="BA17" s="18"/>
    </row>
    <row r="18" spans="1:53" x14ac:dyDescent="0.2">
      <c r="A18" s="1" t="s">
        <v>32</v>
      </c>
      <c r="B18" s="18"/>
      <c r="C18" s="6">
        <v>0</v>
      </c>
      <c r="D18" s="10">
        <v>315</v>
      </c>
      <c r="E18" s="7">
        <v>0</v>
      </c>
      <c r="F18" s="7">
        <v>7</v>
      </c>
      <c r="G18" s="18"/>
      <c r="H18" s="8">
        <v>0</v>
      </c>
      <c r="I18" s="9">
        <v>0</v>
      </c>
      <c r="J18" s="9">
        <v>0</v>
      </c>
      <c r="K18" s="9">
        <v>0</v>
      </c>
      <c r="L18" s="18"/>
      <c r="M18" s="8">
        <v>0</v>
      </c>
      <c r="N18" s="7">
        <v>162</v>
      </c>
      <c r="O18" s="1">
        <v>0</v>
      </c>
      <c r="P18" s="7">
        <v>7</v>
      </c>
      <c r="Q18" s="18"/>
      <c r="R18" s="8">
        <v>0</v>
      </c>
      <c r="S18" s="9">
        <v>0</v>
      </c>
      <c r="T18" s="1">
        <v>0</v>
      </c>
      <c r="U18" s="1">
        <v>0</v>
      </c>
      <c r="V18" s="18"/>
      <c r="W18" s="8">
        <v>0</v>
      </c>
      <c r="X18" s="7">
        <v>153</v>
      </c>
      <c r="Y18" s="1">
        <v>0</v>
      </c>
      <c r="Z18" s="11">
        <v>0</v>
      </c>
      <c r="AA18" s="18"/>
      <c r="AB18" s="8">
        <v>0</v>
      </c>
      <c r="AC18" s="11">
        <v>0</v>
      </c>
      <c r="AD18" s="11">
        <v>0</v>
      </c>
      <c r="AE18" s="18"/>
      <c r="AF18" s="18"/>
      <c r="AG18" s="8">
        <v>0</v>
      </c>
      <c r="AH18" s="11">
        <v>0</v>
      </c>
      <c r="AI18" s="1">
        <v>0</v>
      </c>
      <c r="AJ18" s="18"/>
      <c r="AK18" s="8">
        <v>0</v>
      </c>
      <c r="AL18" s="11">
        <v>0</v>
      </c>
      <c r="AM18" s="1">
        <v>0</v>
      </c>
      <c r="AN18" s="18"/>
      <c r="AO18" s="8">
        <v>0</v>
      </c>
      <c r="AP18" s="11">
        <v>0</v>
      </c>
      <c r="AQ18" s="11">
        <v>0</v>
      </c>
      <c r="AR18" s="18"/>
      <c r="AS18" s="8">
        <v>0</v>
      </c>
      <c r="AT18" s="11">
        <v>0</v>
      </c>
      <c r="AU18" s="1">
        <v>0</v>
      </c>
      <c r="AV18" s="18"/>
      <c r="AW18" s="1">
        <v>0</v>
      </c>
      <c r="AX18" s="1">
        <v>0</v>
      </c>
      <c r="AY18" s="18"/>
      <c r="AZ18" s="1">
        <v>0</v>
      </c>
      <c r="BA18" s="18"/>
    </row>
    <row r="19" spans="1:53" x14ac:dyDescent="0.2">
      <c r="A19" s="1" t="s">
        <v>33</v>
      </c>
      <c r="B19" s="18"/>
      <c r="C19" s="6">
        <v>1321</v>
      </c>
      <c r="D19" s="10">
        <v>141</v>
      </c>
      <c r="E19" s="7">
        <v>0</v>
      </c>
      <c r="F19" s="7">
        <v>47</v>
      </c>
      <c r="G19" s="18"/>
      <c r="H19" s="8">
        <v>328</v>
      </c>
      <c r="I19" s="7">
        <v>54</v>
      </c>
      <c r="J19" s="9">
        <v>0</v>
      </c>
      <c r="K19" s="7">
        <v>30</v>
      </c>
      <c r="L19" s="18"/>
      <c r="M19" s="8">
        <v>140</v>
      </c>
      <c r="N19" s="7">
        <v>10</v>
      </c>
      <c r="O19" s="1">
        <v>0</v>
      </c>
      <c r="P19" s="7">
        <v>12</v>
      </c>
      <c r="Q19" s="18"/>
      <c r="R19" s="8">
        <v>58</v>
      </c>
      <c r="S19" s="7">
        <v>1</v>
      </c>
      <c r="T19" s="1">
        <v>0</v>
      </c>
      <c r="U19" s="1">
        <v>0</v>
      </c>
      <c r="V19" s="18"/>
      <c r="W19" s="8">
        <v>219</v>
      </c>
      <c r="X19" s="7">
        <v>14</v>
      </c>
      <c r="Y19" s="1">
        <v>0</v>
      </c>
      <c r="Z19" s="7">
        <v>4</v>
      </c>
      <c r="AA19" s="18"/>
      <c r="AB19" s="8">
        <v>176</v>
      </c>
      <c r="AC19" s="7">
        <v>22</v>
      </c>
      <c r="AD19" s="11">
        <v>0</v>
      </c>
      <c r="AE19" s="18"/>
      <c r="AF19" s="18"/>
      <c r="AG19" s="8">
        <v>59</v>
      </c>
      <c r="AH19" s="7">
        <v>9</v>
      </c>
      <c r="AI19" s="1">
        <v>0</v>
      </c>
      <c r="AJ19" s="18"/>
      <c r="AK19" s="8">
        <v>172</v>
      </c>
      <c r="AL19" s="7">
        <v>22</v>
      </c>
      <c r="AM19" s="1">
        <v>0</v>
      </c>
      <c r="AN19" s="18"/>
      <c r="AO19" s="8">
        <v>96</v>
      </c>
      <c r="AP19" s="7">
        <v>9</v>
      </c>
      <c r="AQ19" s="7">
        <v>1</v>
      </c>
      <c r="AR19" s="18"/>
      <c r="AS19" s="8">
        <v>73</v>
      </c>
      <c r="AT19" s="11">
        <v>0</v>
      </c>
      <c r="AU19" s="1">
        <v>0</v>
      </c>
      <c r="AV19" s="18"/>
      <c r="AW19" s="1">
        <v>0</v>
      </c>
      <c r="AX19" s="1">
        <v>0</v>
      </c>
      <c r="AY19" s="18"/>
      <c r="AZ19" s="1">
        <v>0</v>
      </c>
      <c r="BA19" s="18"/>
    </row>
    <row r="20" spans="1:53" x14ac:dyDescent="0.2">
      <c r="A20" s="1" t="s">
        <v>34</v>
      </c>
      <c r="B20" s="18"/>
      <c r="C20" s="6">
        <v>158</v>
      </c>
      <c r="D20" s="10">
        <v>92</v>
      </c>
      <c r="E20" s="7">
        <v>0</v>
      </c>
      <c r="F20" s="7">
        <v>16</v>
      </c>
      <c r="G20" s="18"/>
      <c r="H20" s="8">
        <v>54</v>
      </c>
      <c r="I20" s="7">
        <v>18</v>
      </c>
      <c r="J20" s="9">
        <v>0</v>
      </c>
      <c r="K20" s="7">
        <v>12</v>
      </c>
      <c r="L20" s="18"/>
      <c r="M20" s="8">
        <v>15</v>
      </c>
      <c r="N20" s="7">
        <v>27</v>
      </c>
      <c r="O20" s="1">
        <v>0</v>
      </c>
      <c r="P20" s="7">
        <v>4</v>
      </c>
      <c r="Q20" s="18"/>
      <c r="R20" s="8">
        <v>6</v>
      </c>
      <c r="S20" s="9">
        <v>0</v>
      </c>
      <c r="T20" s="1">
        <v>0</v>
      </c>
      <c r="U20" s="1">
        <v>0</v>
      </c>
      <c r="V20" s="18"/>
      <c r="W20" s="8">
        <v>15</v>
      </c>
      <c r="X20" s="7">
        <v>4</v>
      </c>
      <c r="Y20" s="1">
        <v>0</v>
      </c>
      <c r="Z20" s="11">
        <v>0</v>
      </c>
      <c r="AA20" s="18"/>
      <c r="AB20" s="8">
        <v>19</v>
      </c>
      <c r="AC20" s="7">
        <v>8</v>
      </c>
      <c r="AD20" s="11">
        <v>0</v>
      </c>
      <c r="AE20" s="18"/>
      <c r="AF20" s="18"/>
      <c r="AG20" s="8">
        <v>9</v>
      </c>
      <c r="AH20" s="7">
        <v>5</v>
      </c>
      <c r="AI20" s="1">
        <v>0</v>
      </c>
      <c r="AJ20" s="18"/>
      <c r="AK20" s="8">
        <v>17</v>
      </c>
      <c r="AL20" s="7">
        <v>23</v>
      </c>
      <c r="AM20" s="1">
        <v>0</v>
      </c>
      <c r="AN20" s="18"/>
      <c r="AO20" s="8">
        <v>9</v>
      </c>
      <c r="AP20" s="7">
        <v>3</v>
      </c>
      <c r="AQ20" s="9">
        <v>0</v>
      </c>
      <c r="AR20" s="18"/>
      <c r="AS20" s="8">
        <v>14</v>
      </c>
      <c r="AT20" s="7">
        <v>4</v>
      </c>
      <c r="AU20" s="1">
        <v>0</v>
      </c>
      <c r="AV20" s="18"/>
      <c r="AW20" s="1">
        <v>0</v>
      </c>
      <c r="AX20" s="1">
        <v>0</v>
      </c>
      <c r="AY20" s="18"/>
      <c r="AZ20" s="1">
        <v>0</v>
      </c>
      <c r="BA20" s="18"/>
    </row>
    <row r="21" spans="1:53" x14ac:dyDescent="0.2">
      <c r="A21" s="1" t="s">
        <v>35</v>
      </c>
      <c r="B21" s="18"/>
      <c r="C21" s="6">
        <v>183</v>
      </c>
      <c r="D21" s="10">
        <v>10</v>
      </c>
      <c r="E21" s="7">
        <v>0</v>
      </c>
      <c r="F21" s="7">
        <v>3</v>
      </c>
      <c r="G21" s="18"/>
      <c r="H21" s="8">
        <v>62</v>
      </c>
      <c r="I21" s="7">
        <v>1</v>
      </c>
      <c r="J21" s="9">
        <v>0</v>
      </c>
      <c r="K21" s="9">
        <v>0</v>
      </c>
      <c r="L21" s="18"/>
      <c r="M21" s="8">
        <v>0</v>
      </c>
      <c r="N21" s="9">
        <v>0</v>
      </c>
      <c r="O21" s="1">
        <v>0</v>
      </c>
      <c r="P21" s="9">
        <v>0</v>
      </c>
      <c r="Q21" s="18"/>
      <c r="R21" s="8">
        <v>0</v>
      </c>
      <c r="S21" s="9">
        <v>0</v>
      </c>
      <c r="T21" s="1">
        <v>0</v>
      </c>
      <c r="U21" s="1">
        <v>0</v>
      </c>
      <c r="V21" s="18"/>
      <c r="W21" s="8">
        <v>120</v>
      </c>
      <c r="X21" s="7">
        <v>6</v>
      </c>
      <c r="Y21" s="1">
        <v>0</v>
      </c>
      <c r="Z21" s="7">
        <v>3</v>
      </c>
      <c r="AA21" s="18"/>
      <c r="AB21" s="8">
        <v>0</v>
      </c>
      <c r="AC21" s="11">
        <v>0</v>
      </c>
      <c r="AD21" s="11">
        <v>0</v>
      </c>
      <c r="AE21" s="18"/>
      <c r="AF21" s="18"/>
      <c r="AG21" s="8">
        <v>1</v>
      </c>
      <c r="AH21" s="11">
        <v>0</v>
      </c>
      <c r="AI21" s="1">
        <v>0</v>
      </c>
      <c r="AJ21" s="18"/>
      <c r="AK21" s="8">
        <v>0</v>
      </c>
      <c r="AL21" s="7">
        <v>3</v>
      </c>
      <c r="AM21" s="1">
        <v>0</v>
      </c>
      <c r="AN21" s="18"/>
      <c r="AO21" s="8">
        <v>0</v>
      </c>
      <c r="AP21" s="9">
        <v>0</v>
      </c>
      <c r="AQ21" s="9">
        <v>0</v>
      </c>
      <c r="AR21" s="18"/>
      <c r="AS21" s="8">
        <v>0</v>
      </c>
      <c r="AT21" s="11">
        <v>0</v>
      </c>
      <c r="AU21" s="1">
        <v>0</v>
      </c>
      <c r="AV21" s="18"/>
      <c r="AW21" s="1">
        <v>0</v>
      </c>
      <c r="AX21" s="1">
        <v>0</v>
      </c>
      <c r="AY21" s="18"/>
      <c r="AZ21" s="1">
        <v>0</v>
      </c>
      <c r="BA21" s="18"/>
    </row>
    <row r="22" spans="1:53" x14ac:dyDescent="0.2">
      <c r="A22" s="1" t="s">
        <v>36</v>
      </c>
      <c r="B22" s="18"/>
      <c r="C22" s="6">
        <v>573</v>
      </c>
      <c r="D22" s="10">
        <v>126</v>
      </c>
      <c r="E22" s="7">
        <v>0</v>
      </c>
      <c r="F22" s="7">
        <v>11</v>
      </c>
      <c r="G22" s="18"/>
      <c r="H22" s="8">
        <v>361</v>
      </c>
      <c r="I22" s="7">
        <v>78</v>
      </c>
      <c r="J22" s="9">
        <v>0</v>
      </c>
      <c r="K22" s="7">
        <v>9</v>
      </c>
      <c r="L22" s="18"/>
      <c r="M22" s="8">
        <v>36</v>
      </c>
      <c r="N22" s="7">
        <v>11</v>
      </c>
      <c r="O22" s="1">
        <v>0</v>
      </c>
      <c r="P22" s="7">
        <v>2</v>
      </c>
      <c r="Q22" s="18"/>
      <c r="R22" s="8">
        <v>0</v>
      </c>
      <c r="S22" s="9">
        <v>0</v>
      </c>
      <c r="T22" s="1">
        <v>0</v>
      </c>
      <c r="U22" s="1">
        <v>0</v>
      </c>
      <c r="V22" s="18"/>
      <c r="W22" s="8">
        <v>0</v>
      </c>
      <c r="X22" s="11">
        <v>0</v>
      </c>
      <c r="Y22" s="1">
        <v>0</v>
      </c>
      <c r="Z22" s="11">
        <v>0</v>
      </c>
      <c r="AA22" s="18"/>
      <c r="AB22" s="8">
        <v>39</v>
      </c>
      <c r="AC22" s="7">
        <v>8</v>
      </c>
      <c r="AD22" s="11">
        <v>0</v>
      </c>
      <c r="AE22" s="18"/>
      <c r="AF22" s="18"/>
      <c r="AG22" s="8">
        <v>75</v>
      </c>
      <c r="AH22" s="7">
        <v>15</v>
      </c>
      <c r="AI22" s="1">
        <v>0</v>
      </c>
      <c r="AJ22" s="18"/>
      <c r="AK22" s="8">
        <v>0</v>
      </c>
      <c r="AL22" s="9">
        <v>0</v>
      </c>
      <c r="AM22" s="1">
        <v>0</v>
      </c>
      <c r="AN22" s="18"/>
      <c r="AO22" s="8">
        <v>62</v>
      </c>
      <c r="AP22" s="7">
        <v>14</v>
      </c>
      <c r="AQ22" s="9">
        <v>0</v>
      </c>
      <c r="AR22" s="18"/>
      <c r="AS22" s="8">
        <v>0</v>
      </c>
      <c r="AT22" s="11">
        <v>0</v>
      </c>
      <c r="AU22" s="1">
        <v>0</v>
      </c>
      <c r="AV22" s="18"/>
      <c r="AW22" s="1">
        <v>0</v>
      </c>
      <c r="AX22" s="1">
        <v>0</v>
      </c>
      <c r="AY22" s="18"/>
      <c r="AZ22" s="1">
        <v>0</v>
      </c>
      <c r="BA22" s="18"/>
    </row>
    <row r="23" spans="1:53" x14ac:dyDescent="0.2">
      <c r="A23" s="1" t="s">
        <v>37</v>
      </c>
      <c r="B23" s="18"/>
      <c r="C23" s="6">
        <v>176</v>
      </c>
      <c r="D23" s="10">
        <v>28</v>
      </c>
      <c r="E23" s="7">
        <v>0</v>
      </c>
      <c r="F23" s="7">
        <v>6</v>
      </c>
      <c r="G23" s="18"/>
      <c r="H23" s="8">
        <v>35</v>
      </c>
      <c r="I23" s="7">
        <v>5</v>
      </c>
      <c r="J23" s="9">
        <v>0</v>
      </c>
      <c r="K23" s="9">
        <v>0</v>
      </c>
      <c r="L23" s="18"/>
      <c r="M23" s="8">
        <v>35</v>
      </c>
      <c r="N23" s="7">
        <v>14</v>
      </c>
      <c r="O23" s="1">
        <v>0</v>
      </c>
      <c r="P23" s="7">
        <v>4</v>
      </c>
      <c r="Q23" s="18"/>
      <c r="R23" s="8">
        <v>3</v>
      </c>
      <c r="S23" s="9">
        <v>0</v>
      </c>
      <c r="T23" s="1">
        <v>0</v>
      </c>
      <c r="U23" s="1">
        <v>0</v>
      </c>
      <c r="V23" s="18"/>
      <c r="W23" s="8">
        <v>35</v>
      </c>
      <c r="X23" s="7">
        <v>6</v>
      </c>
      <c r="Y23" s="1">
        <v>0</v>
      </c>
      <c r="Z23" s="7">
        <v>2</v>
      </c>
      <c r="AA23" s="18"/>
      <c r="AB23" s="8">
        <v>6</v>
      </c>
      <c r="AC23" s="11">
        <v>0</v>
      </c>
      <c r="AD23" s="11">
        <v>0</v>
      </c>
      <c r="AE23" s="18"/>
      <c r="AF23" s="18"/>
      <c r="AG23" s="8">
        <v>10</v>
      </c>
      <c r="AH23" s="11">
        <v>0</v>
      </c>
      <c r="AI23" s="1">
        <v>0</v>
      </c>
      <c r="AJ23" s="18"/>
      <c r="AK23" s="8">
        <v>19</v>
      </c>
      <c r="AL23" s="11">
        <v>0</v>
      </c>
      <c r="AM23" s="1">
        <v>0</v>
      </c>
      <c r="AN23" s="18"/>
      <c r="AO23" s="8">
        <v>27</v>
      </c>
      <c r="AP23" s="7">
        <v>3</v>
      </c>
      <c r="AQ23" s="11">
        <v>0</v>
      </c>
      <c r="AR23" s="18"/>
      <c r="AS23" s="8">
        <v>6</v>
      </c>
      <c r="AT23" s="11">
        <v>0</v>
      </c>
      <c r="AU23" s="1">
        <v>0</v>
      </c>
      <c r="AV23" s="18"/>
      <c r="AW23" s="1">
        <v>0</v>
      </c>
      <c r="AX23" s="1">
        <v>0</v>
      </c>
      <c r="AY23" s="18"/>
      <c r="AZ23" s="1">
        <v>0</v>
      </c>
      <c r="BA23" s="18"/>
    </row>
    <row r="24" spans="1:53" x14ac:dyDescent="0.2">
      <c r="A24" s="1" t="s">
        <v>38</v>
      </c>
      <c r="B24" s="18"/>
      <c r="C24" s="6">
        <v>346</v>
      </c>
      <c r="D24" s="10">
        <v>133</v>
      </c>
      <c r="E24" s="7">
        <v>0</v>
      </c>
      <c r="F24" s="7">
        <v>110</v>
      </c>
      <c r="G24" s="18"/>
      <c r="H24" s="8">
        <v>75</v>
      </c>
      <c r="I24" s="7">
        <v>39</v>
      </c>
      <c r="J24" s="9">
        <v>0</v>
      </c>
      <c r="K24" s="7">
        <v>49</v>
      </c>
      <c r="L24" s="18"/>
      <c r="M24" s="8">
        <v>62</v>
      </c>
      <c r="N24" s="7">
        <v>30</v>
      </c>
      <c r="O24" s="1">
        <v>0</v>
      </c>
      <c r="P24" s="7">
        <v>34</v>
      </c>
      <c r="Q24" s="18"/>
      <c r="R24" s="8">
        <v>20</v>
      </c>
      <c r="S24" s="7">
        <v>3</v>
      </c>
      <c r="T24" s="1">
        <v>0</v>
      </c>
      <c r="U24" s="1">
        <v>0</v>
      </c>
      <c r="V24" s="18"/>
      <c r="W24" s="8">
        <v>53</v>
      </c>
      <c r="X24" s="7">
        <v>22</v>
      </c>
      <c r="Y24" s="1">
        <v>0</v>
      </c>
      <c r="Z24" s="7">
        <v>17</v>
      </c>
      <c r="AA24" s="18"/>
      <c r="AB24" s="8">
        <v>48</v>
      </c>
      <c r="AC24" s="7">
        <v>17</v>
      </c>
      <c r="AD24" s="11">
        <v>0</v>
      </c>
      <c r="AE24" s="18"/>
      <c r="AF24" s="18"/>
      <c r="AG24" s="8">
        <v>6</v>
      </c>
      <c r="AH24" s="9">
        <v>0</v>
      </c>
      <c r="AI24" s="1">
        <v>0</v>
      </c>
      <c r="AJ24" s="18"/>
      <c r="AK24" s="8">
        <v>25</v>
      </c>
      <c r="AL24" s="7">
        <v>11</v>
      </c>
      <c r="AM24" s="1">
        <v>6</v>
      </c>
      <c r="AN24" s="18"/>
      <c r="AO24" s="8">
        <v>44</v>
      </c>
      <c r="AP24" s="7">
        <v>11</v>
      </c>
      <c r="AQ24" s="7">
        <v>4</v>
      </c>
      <c r="AR24" s="18"/>
      <c r="AS24" s="8">
        <v>13</v>
      </c>
      <c r="AT24" s="11">
        <v>0</v>
      </c>
      <c r="AU24" s="1">
        <v>0</v>
      </c>
      <c r="AV24" s="18"/>
      <c r="AW24" s="1">
        <v>0</v>
      </c>
      <c r="AX24" s="1">
        <v>0</v>
      </c>
      <c r="AY24" s="18"/>
      <c r="AZ24" s="1">
        <v>0</v>
      </c>
      <c r="BA24" s="18"/>
    </row>
    <row r="25" spans="1:53" x14ac:dyDescent="0.2">
      <c r="A25" s="1" t="s">
        <v>39</v>
      </c>
      <c r="B25" s="18"/>
      <c r="C25" s="6">
        <v>2506</v>
      </c>
      <c r="D25" s="10">
        <v>215</v>
      </c>
      <c r="E25" s="7">
        <v>0</v>
      </c>
      <c r="F25" s="7">
        <v>76</v>
      </c>
      <c r="G25" s="18"/>
      <c r="H25" s="8">
        <v>423</v>
      </c>
      <c r="I25" s="7">
        <v>45</v>
      </c>
      <c r="J25" s="9">
        <v>0</v>
      </c>
      <c r="K25" s="7">
        <v>28</v>
      </c>
      <c r="L25" s="18"/>
      <c r="M25" s="8">
        <v>295</v>
      </c>
      <c r="N25" s="7">
        <v>16</v>
      </c>
      <c r="O25" s="1">
        <v>0</v>
      </c>
      <c r="P25" s="7">
        <v>11</v>
      </c>
      <c r="Q25" s="18"/>
      <c r="R25" s="8">
        <v>96</v>
      </c>
      <c r="S25" s="7">
        <v>3</v>
      </c>
      <c r="T25" s="1">
        <v>0</v>
      </c>
      <c r="U25" s="1">
        <v>0</v>
      </c>
      <c r="V25" s="18"/>
      <c r="W25" s="8">
        <v>343</v>
      </c>
      <c r="X25" s="7">
        <v>32</v>
      </c>
      <c r="Y25" s="1">
        <v>0</v>
      </c>
      <c r="Z25" s="7">
        <v>18</v>
      </c>
      <c r="AA25" s="18"/>
      <c r="AB25" s="8">
        <v>221</v>
      </c>
      <c r="AC25" s="7">
        <v>4</v>
      </c>
      <c r="AD25" s="7">
        <v>6</v>
      </c>
      <c r="AE25" s="18"/>
      <c r="AF25" s="18"/>
      <c r="AG25" s="8">
        <v>125</v>
      </c>
      <c r="AH25" s="7">
        <v>25</v>
      </c>
      <c r="AI25" s="1">
        <v>0</v>
      </c>
      <c r="AJ25" s="18"/>
      <c r="AK25" s="8">
        <v>524</v>
      </c>
      <c r="AL25" s="7">
        <v>54</v>
      </c>
      <c r="AM25" s="1">
        <v>4</v>
      </c>
      <c r="AN25" s="18"/>
      <c r="AO25" s="8">
        <v>328</v>
      </c>
      <c r="AP25" s="7">
        <v>21</v>
      </c>
      <c r="AQ25" s="7">
        <v>9</v>
      </c>
      <c r="AR25" s="18"/>
      <c r="AS25" s="8">
        <v>151</v>
      </c>
      <c r="AT25" s="7">
        <v>15</v>
      </c>
      <c r="AU25" s="1">
        <v>0</v>
      </c>
      <c r="AV25" s="18"/>
      <c r="AW25" s="1">
        <v>0</v>
      </c>
      <c r="AX25" s="1">
        <v>0</v>
      </c>
      <c r="AY25" s="18"/>
      <c r="AZ25" s="1">
        <v>0</v>
      </c>
      <c r="BA25" s="18"/>
    </row>
    <row r="26" spans="1:53" x14ac:dyDescent="0.2">
      <c r="A26" s="1" t="s">
        <v>40</v>
      </c>
      <c r="B26" s="18"/>
      <c r="C26" s="6">
        <v>1614</v>
      </c>
      <c r="D26" s="10">
        <v>211</v>
      </c>
      <c r="E26" s="7">
        <v>0</v>
      </c>
      <c r="F26" s="7">
        <v>4</v>
      </c>
      <c r="G26" s="18"/>
      <c r="H26" s="8">
        <v>145</v>
      </c>
      <c r="I26" s="9">
        <v>0</v>
      </c>
      <c r="J26" s="9">
        <v>0</v>
      </c>
      <c r="K26" s="9">
        <v>0</v>
      </c>
      <c r="L26" s="18"/>
      <c r="M26" s="8">
        <v>353</v>
      </c>
      <c r="N26" s="7">
        <v>16</v>
      </c>
      <c r="O26" s="1">
        <v>0</v>
      </c>
      <c r="P26" s="7">
        <v>4</v>
      </c>
      <c r="Q26" s="18"/>
      <c r="R26" s="8">
        <v>100</v>
      </c>
      <c r="S26" s="9">
        <v>0</v>
      </c>
      <c r="T26" s="1">
        <v>0</v>
      </c>
      <c r="U26" s="1">
        <v>0</v>
      </c>
      <c r="V26" s="18"/>
      <c r="W26" s="8">
        <v>221</v>
      </c>
      <c r="X26" s="7">
        <v>8</v>
      </c>
      <c r="Y26" s="1">
        <v>0</v>
      </c>
      <c r="Z26" s="11">
        <v>0</v>
      </c>
      <c r="AA26" s="18"/>
      <c r="AB26" s="8">
        <v>140</v>
      </c>
      <c r="AC26" s="7">
        <v>5</v>
      </c>
      <c r="AD26" s="11">
        <v>0</v>
      </c>
      <c r="AE26" s="18"/>
      <c r="AF26" s="18"/>
      <c r="AG26" s="8">
        <v>87</v>
      </c>
      <c r="AH26" s="9">
        <v>0</v>
      </c>
      <c r="AI26" s="1">
        <v>0</v>
      </c>
      <c r="AJ26" s="18"/>
      <c r="AK26" s="8">
        <v>262</v>
      </c>
      <c r="AL26" s="7">
        <v>139</v>
      </c>
      <c r="AM26" s="1">
        <v>0</v>
      </c>
      <c r="AN26" s="18"/>
      <c r="AO26" s="8">
        <v>168</v>
      </c>
      <c r="AP26" s="7">
        <v>30</v>
      </c>
      <c r="AQ26" s="9">
        <v>0</v>
      </c>
      <c r="AR26" s="18"/>
      <c r="AS26" s="8">
        <v>101</v>
      </c>
      <c r="AT26" s="7">
        <v>13</v>
      </c>
      <c r="AU26" s="1">
        <v>0</v>
      </c>
      <c r="AV26" s="18"/>
      <c r="AW26" s="1">
        <v>37</v>
      </c>
      <c r="AX26" s="1">
        <v>0</v>
      </c>
      <c r="AY26" s="18"/>
      <c r="AZ26" s="1">
        <v>0</v>
      </c>
      <c r="BA26" s="18"/>
    </row>
    <row r="27" spans="1:53" x14ac:dyDescent="0.2">
      <c r="A27" s="1" t="s">
        <v>41</v>
      </c>
      <c r="B27" s="18"/>
      <c r="C27" s="6">
        <v>729</v>
      </c>
      <c r="D27" s="10">
        <v>590</v>
      </c>
      <c r="E27" s="7">
        <v>0</v>
      </c>
      <c r="F27" s="7">
        <v>14</v>
      </c>
      <c r="G27" s="18"/>
      <c r="H27" s="8">
        <v>0</v>
      </c>
      <c r="I27" s="9">
        <v>0</v>
      </c>
      <c r="J27" s="9">
        <v>0</v>
      </c>
      <c r="K27" s="9">
        <v>0</v>
      </c>
      <c r="L27" s="18"/>
      <c r="M27" s="8">
        <v>112</v>
      </c>
      <c r="N27" s="7">
        <v>137</v>
      </c>
      <c r="O27" s="1">
        <v>0</v>
      </c>
      <c r="P27" s="7">
        <v>6</v>
      </c>
      <c r="Q27" s="18"/>
      <c r="R27" s="8">
        <v>23</v>
      </c>
      <c r="S27" s="7">
        <v>10</v>
      </c>
      <c r="T27" s="1">
        <v>0</v>
      </c>
      <c r="U27" s="1">
        <v>0</v>
      </c>
      <c r="V27" s="18"/>
      <c r="W27" s="8">
        <v>60</v>
      </c>
      <c r="X27" s="7">
        <v>64</v>
      </c>
      <c r="Y27" s="1">
        <v>0</v>
      </c>
      <c r="Z27" s="11">
        <v>0</v>
      </c>
      <c r="AA27" s="18"/>
      <c r="AB27" s="8">
        <v>166</v>
      </c>
      <c r="AC27" s="7">
        <v>52</v>
      </c>
      <c r="AD27" s="7">
        <v>4</v>
      </c>
      <c r="AE27" s="18"/>
      <c r="AF27" s="18"/>
      <c r="AG27" s="8">
        <v>64</v>
      </c>
      <c r="AH27" s="7">
        <v>21</v>
      </c>
      <c r="AI27" s="1">
        <v>0</v>
      </c>
      <c r="AJ27" s="18"/>
      <c r="AK27" s="8">
        <v>124</v>
      </c>
      <c r="AL27" s="7">
        <v>137</v>
      </c>
      <c r="AM27" s="1">
        <v>0</v>
      </c>
      <c r="AN27" s="18"/>
      <c r="AO27" s="8">
        <v>150</v>
      </c>
      <c r="AP27" s="7">
        <v>135</v>
      </c>
      <c r="AQ27" s="7">
        <v>4</v>
      </c>
      <c r="AR27" s="18"/>
      <c r="AS27" s="8">
        <v>0</v>
      </c>
      <c r="AT27" s="7">
        <v>17</v>
      </c>
      <c r="AU27" s="1">
        <v>0</v>
      </c>
      <c r="AV27" s="18"/>
      <c r="AW27" s="1">
        <v>30</v>
      </c>
      <c r="AX27" s="1">
        <v>17</v>
      </c>
      <c r="AY27" s="18"/>
      <c r="AZ27" s="1">
        <v>0</v>
      </c>
      <c r="BA27" s="18"/>
    </row>
    <row r="28" spans="1:53" x14ac:dyDescent="0.2">
      <c r="A28" s="1" t="s">
        <v>42</v>
      </c>
      <c r="B28" s="18"/>
      <c r="C28" s="6">
        <v>3397</v>
      </c>
      <c r="D28" s="10">
        <v>342</v>
      </c>
      <c r="E28" s="7">
        <v>0</v>
      </c>
      <c r="F28" s="7">
        <v>64</v>
      </c>
      <c r="G28" s="18"/>
      <c r="H28" s="8">
        <v>833</v>
      </c>
      <c r="I28" s="7">
        <v>73</v>
      </c>
      <c r="J28" s="9">
        <v>0</v>
      </c>
      <c r="K28" s="7">
        <v>32</v>
      </c>
      <c r="L28" s="18"/>
      <c r="M28" s="8">
        <v>859</v>
      </c>
      <c r="N28" s="7">
        <v>92</v>
      </c>
      <c r="O28" s="1">
        <v>0</v>
      </c>
      <c r="P28" s="7">
        <v>20</v>
      </c>
      <c r="Q28" s="18"/>
      <c r="R28" s="8">
        <v>96</v>
      </c>
      <c r="S28" s="7">
        <v>36</v>
      </c>
      <c r="T28" s="1">
        <v>0</v>
      </c>
      <c r="U28" s="1">
        <v>0</v>
      </c>
      <c r="V28" s="18"/>
      <c r="W28" s="8">
        <v>531</v>
      </c>
      <c r="X28" s="7">
        <v>39</v>
      </c>
      <c r="Y28" s="1">
        <v>0</v>
      </c>
      <c r="Z28" s="7">
        <v>5</v>
      </c>
      <c r="AA28" s="18"/>
      <c r="AB28" s="8">
        <v>294</v>
      </c>
      <c r="AC28" s="7">
        <v>40</v>
      </c>
      <c r="AD28" s="11">
        <v>0</v>
      </c>
      <c r="AE28" s="18"/>
      <c r="AF28" s="18"/>
      <c r="AG28" s="8">
        <v>94</v>
      </c>
      <c r="AH28" s="7">
        <v>12</v>
      </c>
      <c r="AI28" s="1">
        <v>0</v>
      </c>
      <c r="AJ28" s="18"/>
      <c r="AK28" s="8">
        <v>299</v>
      </c>
      <c r="AL28" s="7">
        <v>17</v>
      </c>
      <c r="AM28" s="1">
        <v>0</v>
      </c>
      <c r="AN28" s="18"/>
      <c r="AO28" s="8">
        <v>245</v>
      </c>
      <c r="AP28" s="7">
        <v>22</v>
      </c>
      <c r="AQ28" s="7">
        <v>7</v>
      </c>
      <c r="AR28" s="18"/>
      <c r="AS28" s="8">
        <v>146</v>
      </c>
      <c r="AT28" s="7">
        <v>11</v>
      </c>
      <c r="AU28" s="1">
        <v>0</v>
      </c>
      <c r="AV28" s="18"/>
      <c r="AW28" s="1">
        <v>0</v>
      </c>
      <c r="AX28" s="1">
        <v>0</v>
      </c>
      <c r="AY28" s="18"/>
      <c r="AZ28" s="1">
        <v>0</v>
      </c>
      <c r="BA28" s="18"/>
    </row>
    <row r="29" spans="1:53" x14ac:dyDescent="0.2">
      <c r="A29" s="1" t="s">
        <v>43</v>
      </c>
      <c r="B29" s="18"/>
      <c r="C29" s="6">
        <v>1234</v>
      </c>
      <c r="D29" s="10">
        <v>228</v>
      </c>
      <c r="E29" s="7">
        <v>0</v>
      </c>
      <c r="F29" s="7">
        <v>20</v>
      </c>
      <c r="G29" s="18"/>
      <c r="H29" s="8">
        <v>198</v>
      </c>
      <c r="I29" s="7">
        <v>51</v>
      </c>
      <c r="J29" s="9">
        <v>0</v>
      </c>
      <c r="K29" s="9">
        <v>0</v>
      </c>
      <c r="L29" s="18"/>
      <c r="M29" s="8">
        <v>383</v>
      </c>
      <c r="N29" s="7">
        <v>126</v>
      </c>
      <c r="O29" s="1">
        <v>0</v>
      </c>
      <c r="P29" s="7">
        <v>20</v>
      </c>
      <c r="Q29" s="18"/>
      <c r="R29" s="8">
        <v>37</v>
      </c>
      <c r="S29" s="9">
        <v>0</v>
      </c>
      <c r="T29" s="1">
        <v>0</v>
      </c>
      <c r="U29" s="1">
        <v>0</v>
      </c>
      <c r="V29" s="18"/>
      <c r="W29" s="8">
        <v>111</v>
      </c>
      <c r="X29" s="7">
        <v>19</v>
      </c>
      <c r="Y29" s="1">
        <v>0</v>
      </c>
      <c r="Z29" s="11">
        <v>0</v>
      </c>
      <c r="AA29" s="18"/>
      <c r="AB29" s="8">
        <v>129</v>
      </c>
      <c r="AC29" s="7">
        <v>19</v>
      </c>
      <c r="AD29" s="11">
        <v>0</v>
      </c>
      <c r="AE29" s="18"/>
      <c r="AF29" s="18"/>
      <c r="AG29" s="8">
        <v>32</v>
      </c>
      <c r="AH29" s="9">
        <v>0</v>
      </c>
      <c r="AI29" s="1">
        <v>0</v>
      </c>
      <c r="AJ29" s="18"/>
      <c r="AK29" s="8">
        <v>184</v>
      </c>
      <c r="AL29" s="9">
        <v>0</v>
      </c>
      <c r="AM29" s="1">
        <v>0</v>
      </c>
      <c r="AN29" s="18"/>
      <c r="AO29" s="8">
        <v>65</v>
      </c>
      <c r="AP29" s="7">
        <v>13</v>
      </c>
      <c r="AQ29" s="9">
        <v>0</v>
      </c>
      <c r="AR29" s="18"/>
      <c r="AS29" s="8">
        <v>95</v>
      </c>
      <c r="AT29" s="9">
        <v>0</v>
      </c>
      <c r="AU29" s="1">
        <v>0</v>
      </c>
      <c r="AV29" s="18"/>
      <c r="AW29" s="1">
        <v>0</v>
      </c>
      <c r="AX29" s="1">
        <v>0</v>
      </c>
      <c r="AY29" s="18"/>
      <c r="AZ29" s="1">
        <v>0</v>
      </c>
      <c r="BA29" s="18"/>
    </row>
    <row r="30" spans="1:53" x14ac:dyDescent="0.2">
      <c r="A30" s="1" t="s">
        <v>44</v>
      </c>
      <c r="B30" s="18"/>
      <c r="C30" s="6">
        <v>2613</v>
      </c>
      <c r="D30" s="10">
        <v>1393</v>
      </c>
      <c r="E30" s="7">
        <v>692</v>
      </c>
      <c r="F30" s="7">
        <v>273</v>
      </c>
      <c r="G30" s="18"/>
      <c r="H30" s="8">
        <v>468</v>
      </c>
      <c r="I30" s="7">
        <v>411</v>
      </c>
      <c r="J30" s="7">
        <v>491</v>
      </c>
      <c r="K30" s="7">
        <v>230</v>
      </c>
      <c r="L30" s="18"/>
      <c r="M30" s="8">
        <v>252</v>
      </c>
      <c r="N30" s="7">
        <v>61</v>
      </c>
      <c r="O30" s="1">
        <v>0</v>
      </c>
      <c r="P30" s="7">
        <v>3</v>
      </c>
      <c r="Q30" s="18"/>
      <c r="R30" s="8">
        <v>198</v>
      </c>
      <c r="S30" s="7">
        <v>21</v>
      </c>
      <c r="T30" s="1">
        <v>0</v>
      </c>
      <c r="U30" s="1">
        <v>4</v>
      </c>
      <c r="V30" s="18"/>
      <c r="W30" s="8">
        <v>187</v>
      </c>
      <c r="X30" s="7">
        <v>387</v>
      </c>
      <c r="Y30" s="1">
        <v>0</v>
      </c>
      <c r="Z30" s="7">
        <v>36</v>
      </c>
      <c r="AA30" s="18"/>
      <c r="AB30" s="8">
        <v>273</v>
      </c>
      <c r="AC30" s="7">
        <v>72</v>
      </c>
      <c r="AD30" s="11">
        <v>0</v>
      </c>
      <c r="AE30" s="18"/>
      <c r="AF30" s="18"/>
      <c r="AG30" s="8">
        <v>27</v>
      </c>
      <c r="AH30" s="7">
        <v>18</v>
      </c>
      <c r="AI30" s="1">
        <v>0</v>
      </c>
      <c r="AJ30" s="18"/>
      <c r="AK30" s="8">
        <v>529</v>
      </c>
      <c r="AL30" s="7">
        <v>182</v>
      </c>
      <c r="AM30" s="1">
        <v>0</v>
      </c>
      <c r="AN30" s="18"/>
      <c r="AO30" s="8">
        <v>331</v>
      </c>
      <c r="AP30" s="7">
        <v>148</v>
      </c>
      <c r="AQ30" s="9">
        <v>0</v>
      </c>
      <c r="AR30" s="18"/>
      <c r="AS30" s="8">
        <v>266</v>
      </c>
      <c r="AT30" s="7">
        <v>83</v>
      </c>
      <c r="AU30" s="1">
        <v>0</v>
      </c>
      <c r="AV30" s="18"/>
      <c r="AW30" s="1">
        <v>82</v>
      </c>
      <c r="AX30" s="1">
        <v>10</v>
      </c>
      <c r="AY30" s="18"/>
      <c r="AZ30" s="1">
        <v>0</v>
      </c>
      <c r="BA30" s="18"/>
    </row>
    <row r="31" spans="1:53" x14ac:dyDescent="0.2">
      <c r="A31" s="1" t="s">
        <v>45</v>
      </c>
      <c r="B31" s="18"/>
      <c r="C31" s="6">
        <v>0</v>
      </c>
      <c r="D31" s="10">
        <v>0</v>
      </c>
      <c r="E31" s="7">
        <v>71</v>
      </c>
      <c r="F31" s="7">
        <v>0</v>
      </c>
      <c r="G31" s="18"/>
      <c r="H31" s="1">
        <v>0</v>
      </c>
      <c r="I31" s="1">
        <v>0</v>
      </c>
      <c r="J31" s="1">
        <v>71</v>
      </c>
      <c r="K31" s="1">
        <v>0</v>
      </c>
      <c r="L31" s="18"/>
      <c r="M31" s="1">
        <v>0</v>
      </c>
      <c r="N31" s="1">
        <v>0</v>
      </c>
      <c r="O31" s="1">
        <v>0</v>
      </c>
      <c r="P31" s="1">
        <v>0</v>
      </c>
      <c r="Q31" s="18"/>
      <c r="R31" s="1">
        <v>0</v>
      </c>
      <c r="S31" s="1">
        <v>0</v>
      </c>
      <c r="T31" s="1">
        <v>0</v>
      </c>
      <c r="U31" s="1">
        <v>0</v>
      </c>
      <c r="V31" s="18"/>
      <c r="W31" s="1">
        <v>0</v>
      </c>
      <c r="X31" s="1">
        <v>0</v>
      </c>
      <c r="Y31" s="1">
        <v>0</v>
      </c>
      <c r="Z31" s="1">
        <v>0</v>
      </c>
      <c r="AA31" s="18"/>
      <c r="AB31" s="1">
        <v>0</v>
      </c>
      <c r="AC31" s="1">
        <v>0</v>
      </c>
      <c r="AD31" s="1">
        <v>0</v>
      </c>
      <c r="AE31" s="18"/>
      <c r="AF31" s="18"/>
      <c r="AG31" s="1">
        <v>0</v>
      </c>
      <c r="AH31" s="1">
        <v>0</v>
      </c>
      <c r="AI31" s="1">
        <v>0</v>
      </c>
      <c r="AJ31" s="18"/>
      <c r="AK31" s="1">
        <v>0</v>
      </c>
      <c r="AL31" s="1">
        <v>0</v>
      </c>
      <c r="AM31" s="1">
        <v>0</v>
      </c>
      <c r="AN31" s="18"/>
      <c r="AO31" s="1">
        <v>0</v>
      </c>
      <c r="AP31" s="1">
        <v>0</v>
      </c>
      <c r="AQ31" s="1">
        <v>0</v>
      </c>
      <c r="AR31" s="18"/>
      <c r="AS31" s="1">
        <v>0</v>
      </c>
      <c r="AT31" s="1">
        <v>0</v>
      </c>
      <c r="AU31" s="1">
        <v>0</v>
      </c>
      <c r="AV31" s="18"/>
      <c r="AW31" s="1">
        <v>0</v>
      </c>
      <c r="AX31" s="1">
        <v>0</v>
      </c>
      <c r="AY31" s="18"/>
      <c r="AZ31" s="1">
        <v>0</v>
      </c>
      <c r="BA31" s="18"/>
    </row>
    <row r="32" spans="1:53" x14ac:dyDescent="0.2">
      <c r="A32" s="1" t="s">
        <v>46</v>
      </c>
      <c r="B32" s="18"/>
      <c r="C32" s="1">
        <f>+H32+M32+R32+W32+AB32+AG32+AK32+AO32+AS32+AW32</f>
        <v>0</v>
      </c>
      <c r="D32" s="1">
        <v>0</v>
      </c>
      <c r="E32" s="1">
        <v>211</v>
      </c>
      <c r="F32" s="1">
        <f>+L32+Q32+V32+AA32+AG32+AK32+AO32+AS32+AW32+BB32</f>
        <v>0</v>
      </c>
      <c r="G32" s="18"/>
      <c r="H32" s="1">
        <v>0</v>
      </c>
      <c r="I32" s="1">
        <v>0</v>
      </c>
      <c r="J32" s="1">
        <v>107</v>
      </c>
      <c r="K32" s="1">
        <v>0</v>
      </c>
      <c r="L32" s="18"/>
      <c r="M32" s="1">
        <v>0</v>
      </c>
      <c r="N32" s="1">
        <v>0</v>
      </c>
      <c r="O32" s="1">
        <v>0</v>
      </c>
      <c r="P32" s="1">
        <v>0</v>
      </c>
      <c r="Q32" s="18"/>
      <c r="R32" s="1">
        <v>0</v>
      </c>
      <c r="S32" s="1">
        <v>0</v>
      </c>
      <c r="T32" s="1">
        <v>0</v>
      </c>
      <c r="U32" s="1">
        <v>0</v>
      </c>
      <c r="V32" s="18"/>
      <c r="W32" s="1">
        <v>0</v>
      </c>
      <c r="X32" s="1">
        <v>0</v>
      </c>
      <c r="Y32" s="1">
        <v>104</v>
      </c>
      <c r="Z32" s="1">
        <v>0</v>
      </c>
      <c r="AA32" s="18"/>
      <c r="AB32" s="1">
        <v>0</v>
      </c>
      <c r="AC32" s="1">
        <v>0</v>
      </c>
      <c r="AD32" s="1">
        <v>0</v>
      </c>
      <c r="AE32" s="18"/>
      <c r="AF32" s="18"/>
      <c r="AG32" s="1">
        <v>0</v>
      </c>
      <c r="AH32" s="1">
        <v>0</v>
      </c>
      <c r="AI32" s="1">
        <v>0</v>
      </c>
      <c r="AJ32" s="18"/>
      <c r="AK32" s="1">
        <v>0</v>
      </c>
      <c r="AL32" s="1">
        <v>0</v>
      </c>
      <c r="AM32" s="1">
        <v>0</v>
      </c>
      <c r="AN32" s="18"/>
      <c r="AO32" s="1">
        <v>0</v>
      </c>
      <c r="AP32" s="1">
        <v>0</v>
      </c>
      <c r="AQ32" s="1">
        <v>0</v>
      </c>
      <c r="AR32" s="18"/>
      <c r="AS32" s="1">
        <v>0</v>
      </c>
      <c r="AT32" s="1">
        <v>0</v>
      </c>
      <c r="AU32" s="1">
        <v>0</v>
      </c>
      <c r="AV32" s="18"/>
      <c r="AW32" s="1">
        <v>0</v>
      </c>
      <c r="AX32" s="1">
        <v>0</v>
      </c>
      <c r="AY32" s="18"/>
      <c r="AZ32" s="1">
        <v>0</v>
      </c>
      <c r="BA32" s="18"/>
    </row>
    <row r="33" spans="1:53" x14ac:dyDescent="0.2">
      <c r="A33" s="1" t="s">
        <v>47</v>
      </c>
      <c r="B33" s="18"/>
      <c r="C33" s="1">
        <f>+H33+M33+R33+W33+AB33+AG33+AK33+AO33+AS33+AW33</f>
        <v>0</v>
      </c>
      <c r="D33" s="1">
        <v>0</v>
      </c>
      <c r="E33" s="1">
        <v>328</v>
      </c>
      <c r="F33" s="1">
        <f>+L33+Q33+V33+AA33+AG33+AK33+AO33+AS33+AW33+BB33</f>
        <v>0</v>
      </c>
      <c r="G33" s="18"/>
      <c r="H33" s="1">
        <v>0</v>
      </c>
      <c r="I33" s="1">
        <v>0</v>
      </c>
      <c r="J33" s="1">
        <v>231</v>
      </c>
      <c r="K33" s="1">
        <v>0</v>
      </c>
      <c r="L33" s="18"/>
      <c r="M33" s="1">
        <v>0</v>
      </c>
      <c r="N33" s="1">
        <v>0</v>
      </c>
      <c r="O33" s="1">
        <v>0</v>
      </c>
      <c r="P33" s="1">
        <v>0</v>
      </c>
      <c r="Q33" s="18"/>
      <c r="R33" s="1">
        <v>0</v>
      </c>
      <c r="S33" s="1">
        <v>0</v>
      </c>
      <c r="T33" s="1">
        <v>97</v>
      </c>
      <c r="U33" s="1">
        <v>0</v>
      </c>
      <c r="V33" s="18"/>
      <c r="W33" s="1">
        <v>0</v>
      </c>
      <c r="X33" s="1">
        <v>0</v>
      </c>
      <c r="Y33" s="1">
        <v>0</v>
      </c>
      <c r="Z33" s="1">
        <v>0</v>
      </c>
      <c r="AA33" s="18"/>
      <c r="AB33" s="1">
        <v>0</v>
      </c>
      <c r="AC33" s="1">
        <v>0</v>
      </c>
      <c r="AD33" s="1">
        <v>0</v>
      </c>
      <c r="AE33" s="18"/>
      <c r="AF33" s="18"/>
      <c r="AG33" s="1">
        <v>0</v>
      </c>
      <c r="AH33" s="1">
        <v>0</v>
      </c>
      <c r="AI33" s="1">
        <v>0</v>
      </c>
      <c r="AJ33" s="18"/>
      <c r="AK33" s="1">
        <v>0</v>
      </c>
      <c r="AL33" s="1">
        <v>0</v>
      </c>
      <c r="AM33" s="1">
        <v>0</v>
      </c>
      <c r="AN33" s="18"/>
      <c r="AO33" s="1">
        <v>0</v>
      </c>
      <c r="AP33" s="1">
        <v>0</v>
      </c>
      <c r="AQ33" s="1">
        <v>0</v>
      </c>
      <c r="AR33" s="18"/>
      <c r="AS33" s="1">
        <v>0</v>
      </c>
      <c r="AT33" s="1">
        <v>0</v>
      </c>
      <c r="AU33" s="1">
        <v>0</v>
      </c>
      <c r="AV33" s="18"/>
      <c r="AW33" s="1">
        <v>0</v>
      </c>
      <c r="AX33" s="1">
        <v>0</v>
      </c>
      <c r="AY33" s="18"/>
      <c r="AZ33" s="1">
        <v>0</v>
      </c>
      <c r="BA33" s="18"/>
    </row>
    <row r="34" spans="1:53" x14ac:dyDescent="0.2">
      <c r="A34" s="1" t="s">
        <v>48</v>
      </c>
      <c r="B34" s="18"/>
      <c r="C34" s="1">
        <f>+H34+M34+R34+W34+AB34+AG34+AK34+AO34+AS34+AW34</f>
        <v>0</v>
      </c>
      <c r="D34" s="1">
        <v>0</v>
      </c>
      <c r="E34" s="1">
        <v>82</v>
      </c>
      <c r="F34" s="1">
        <f>+L34+Q34+V34+AA34+AG34+AK34+AO34+AS34+AW34+BB34</f>
        <v>0</v>
      </c>
      <c r="G34" s="18"/>
      <c r="H34" s="1">
        <v>0</v>
      </c>
      <c r="I34" s="1">
        <v>0</v>
      </c>
      <c r="J34" s="1">
        <v>82</v>
      </c>
      <c r="K34" s="1">
        <v>0</v>
      </c>
      <c r="L34" s="18"/>
      <c r="M34" s="1">
        <v>0</v>
      </c>
      <c r="N34" s="1">
        <v>0</v>
      </c>
      <c r="O34" s="1">
        <v>0</v>
      </c>
      <c r="P34" s="1">
        <v>0</v>
      </c>
      <c r="Q34" s="18"/>
      <c r="R34" s="1">
        <v>0</v>
      </c>
      <c r="S34" s="1">
        <v>0</v>
      </c>
      <c r="T34" s="1">
        <v>0</v>
      </c>
      <c r="U34" s="1">
        <v>0</v>
      </c>
      <c r="V34" s="18"/>
      <c r="W34" s="1">
        <v>0</v>
      </c>
      <c r="X34" s="1">
        <v>0</v>
      </c>
      <c r="Y34" s="1">
        <v>0</v>
      </c>
      <c r="Z34" s="1">
        <v>0</v>
      </c>
      <c r="AA34" s="18"/>
      <c r="AB34" s="1">
        <v>0</v>
      </c>
      <c r="AC34" s="1">
        <v>0</v>
      </c>
      <c r="AD34" s="1">
        <v>0</v>
      </c>
      <c r="AE34" s="18"/>
      <c r="AF34" s="18"/>
      <c r="AG34" s="1">
        <v>0</v>
      </c>
      <c r="AH34" s="1">
        <v>0</v>
      </c>
      <c r="AI34" s="1">
        <v>0</v>
      </c>
      <c r="AJ34" s="18"/>
      <c r="AK34" s="1">
        <v>0</v>
      </c>
      <c r="AL34" s="1">
        <v>0</v>
      </c>
      <c r="AM34" s="1">
        <v>0</v>
      </c>
      <c r="AN34" s="18"/>
      <c r="AO34" s="1">
        <v>0</v>
      </c>
      <c r="AP34" s="1">
        <v>0</v>
      </c>
      <c r="AQ34" s="1">
        <v>0</v>
      </c>
      <c r="AR34" s="18"/>
      <c r="AS34" s="1">
        <v>0</v>
      </c>
      <c r="AT34" s="1">
        <v>0</v>
      </c>
      <c r="AU34" s="1">
        <v>0</v>
      </c>
      <c r="AV34" s="18"/>
      <c r="AW34" s="1">
        <v>0</v>
      </c>
      <c r="AX34" s="1">
        <v>0</v>
      </c>
      <c r="AY34" s="18"/>
      <c r="AZ34" s="1">
        <v>0</v>
      </c>
      <c r="BA34" s="18"/>
    </row>
    <row r="35" spans="1:53" x14ac:dyDescent="0.2">
      <c r="A35" s="1" t="s">
        <v>49</v>
      </c>
      <c r="B35" s="16"/>
      <c r="C35" s="12">
        <v>9400</v>
      </c>
      <c r="D35" s="12">
        <v>2596</v>
      </c>
      <c r="E35" s="13">
        <v>0</v>
      </c>
      <c r="F35" s="13">
        <v>24</v>
      </c>
      <c r="G35" s="16"/>
      <c r="H35" s="3">
        <v>1644</v>
      </c>
      <c r="I35" s="3">
        <v>592</v>
      </c>
      <c r="J35" s="3">
        <v>0</v>
      </c>
      <c r="K35" s="3">
        <v>5</v>
      </c>
      <c r="L35" s="16"/>
      <c r="M35" s="3">
        <v>1354</v>
      </c>
      <c r="N35" s="3">
        <v>118</v>
      </c>
      <c r="O35" s="3">
        <v>0</v>
      </c>
      <c r="P35" s="3">
        <v>7</v>
      </c>
      <c r="Q35" s="16"/>
      <c r="R35" s="3">
        <v>273</v>
      </c>
      <c r="S35" s="3">
        <v>106</v>
      </c>
      <c r="T35" s="3">
        <v>0</v>
      </c>
      <c r="U35" s="3">
        <v>0</v>
      </c>
      <c r="V35" s="16"/>
      <c r="W35" s="3">
        <v>1283</v>
      </c>
      <c r="X35" s="3">
        <v>356</v>
      </c>
      <c r="Y35" s="3">
        <v>0</v>
      </c>
      <c r="Z35" s="3">
        <v>4</v>
      </c>
      <c r="AA35" s="16"/>
      <c r="AB35" s="3">
        <v>930</v>
      </c>
      <c r="AC35" s="3">
        <v>189</v>
      </c>
      <c r="AD35" s="3">
        <v>5</v>
      </c>
      <c r="AE35" s="16"/>
      <c r="AF35" s="16"/>
      <c r="AG35" s="3">
        <v>263</v>
      </c>
      <c r="AH35" s="3">
        <v>79</v>
      </c>
      <c r="AI35" s="3">
        <v>0</v>
      </c>
      <c r="AJ35" s="16"/>
      <c r="AK35" s="3">
        <v>1618</v>
      </c>
      <c r="AL35" s="3">
        <v>315</v>
      </c>
      <c r="AM35" s="3">
        <v>0</v>
      </c>
      <c r="AN35" s="16"/>
      <c r="AO35" s="3">
        <v>1485</v>
      </c>
      <c r="AP35" s="3">
        <v>614</v>
      </c>
      <c r="AQ35" s="3">
        <v>3</v>
      </c>
      <c r="AR35" s="16"/>
      <c r="AS35" s="3">
        <v>431</v>
      </c>
      <c r="AT35" s="3">
        <v>166</v>
      </c>
      <c r="AU35" s="3">
        <v>0</v>
      </c>
      <c r="AV35" s="16"/>
      <c r="AW35" s="3">
        <v>119</v>
      </c>
      <c r="AX35" s="3">
        <v>61</v>
      </c>
      <c r="AY35" s="16"/>
      <c r="AZ35" s="3">
        <v>0</v>
      </c>
      <c r="BA35" s="16"/>
    </row>
    <row r="36" spans="1:53" x14ac:dyDescent="0.2">
      <c r="A36" s="3" t="s">
        <v>50</v>
      </c>
      <c r="B36" s="19"/>
      <c r="C36" s="3">
        <f>SUM(C3:C35)</f>
        <v>38078</v>
      </c>
      <c r="D36" s="3">
        <f>SUM(D3:D35)</f>
        <v>11623</v>
      </c>
      <c r="E36" s="3">
        <f>SUM(E3:E35)</f>
        <v>2027</v>
      </c>
      <c r="F36" s="3">
        <f>SUM(F3:F35)</f>
        <v>1270</v>
      </c>
      <c r="G36" s="19"/>
      <c r="H36" s="3">
        <f>SUM(H3:H35)</f>
        <v>7776</v>
      </c>
      <c r="I36" s="3">
        <f>SUM(I3:I35)</f>
        <v>2752</v>
      </c>
      <c r="J36" s="3">
        <f>SUM(J3:J35)</f>
        <v>1398</v>
      </c>
      <c r="K36" s="3">
        <f>SUM(K3:K35)</f>
        <v>607</v>
      </c>
      <c r="L36" s="19"/>
      <c r="M36" s="3">
        <f>SUM(M3:M35)</f>
        <v>5912</v>
      </c>
      <c r="N36" s="3">
        <f>SUM(N3:N35)</f>
        <v>1647</v>
      </c>
      <c r="O36" s="3">
        <f>SUM(O3:O35)</f>
        <v>227</v>
      </c>
      <c r="P36" s="3">
        <f>SUM(P3:P35)</f>
        <v>248</v>
      </c>
      <c r="Q36" s="19"/>
      <c r="R36" s="3">
        <f>SUM(R3:R35)</f>
        <v>1414</v>
      </c>
      <c r="S36" s="3">
        <f>SUM(S3:S35)</f>
        <v>304</v>
      </c>
      <c r="T36" s="3">
        <f>SUM(T3:T35)</f>
        <v>97</v>
      </c>
      <c r="U36" s="3">
        <f>SUM(U3:U35)</f>
        <v>9</v>
      </c>
      <c r="V36" s="19"/>
      <c r="W36" s="3">
        <f>SUM(W3:W35)</f>
        <v>5048</v>
      </c>
      <c r="X36" s="3">
        <f>SUM(X3:X35)</f>
        <v>1727</v>
      </c>
      <c r="Y36" s="3">
        <f>SUM(Y3:Y35)</f>
        <v>104</v>
      </c>
      <c r="Z36" s="3">
        <f>SUM(Z3:Z35)</f>
        <v>166</v>
      </c>
      <c r="AA36" s="19"/>
      <c r="AB36" s="3">
        <f>SUM(AB3:AB35)</f>
        <v>3511</v>
      </c>
      <c r="AC36" s="3">
        <f>SUM(AC3:AC35)</f>
        <v>927</v>
      </c>
      <c r="AD36" s="3">
        <f>SUM(AD3:AD35)</f>
        <v>38</v>
      </c>
      <c r="AE36" s="19"/>
      <c r="AF36" s="19"/>
      <c r="AG36" s="3">
        <f>SUM(AG3:AG35)</f>
        <v>1365</v>
      </c>
      <c r="AH36" s="3">
        <f>SUM(AH3:AH35)</f>
        <v>443</v>
      </c>
      <c r="AI36" s="3">
        <f>SUM(AI3:AI35)</f>
        <v>16</v>
      </c>
      <c r="AJ36" s="19"/>
      <c r="AK36" s="3">
        <f>SUM(AK3:AK35)</f>
        <v>6116</v>
      </c>
      <c r="AL36" s="3">
        <f>SUM(AL3:AL35)</f>
        <v>1550</v>
      </c>
      <c r="AM36" s="3">
        <f>SUM(AM3:AM35)</f>
        <v>123</v>
      </c>
      <c r="AN36" s="19"/>
      <c r="AO36" s="3">
        <f t="shared" ref="AO36:AU36" si="0">SUM(AO3:AO35)</f>
        <v>4311</v>
      </c>
      <c r="AP36" s="3">
        <f t="shared" si="0"/>
        <v>1591</v>
      </c>
      <c r="AQ36" s="3">
        <f t="shared" si="0"/>
        <v>52</v>
      </c>
      <c r="AR36" s="19"/>
      <c r="AS36" s="3">
        <f t="shared" si="0"/>
        <v>2022</v>
      </c>
      <c r="AT36" s="3">
        <f t="shared" si="0"/>
        <v>513</v>
      </c>
      <c r="AU36" s="3">
        <f t="shared" si="0"/>
        <v>11</v>
      </c>
      <c r="AV36" s="19"/>
      <c r="AW36" s="3">
        <f>SUM(AW3:AW35)</f>
        <v>490</v>
      </c>
      <c r="AX36" s="3">
        <f>SUM(AX3:AX35)</f>
        <v>169</v>
      </c>
      <c r="AY36" s="19"/>
      <c r="AZ36" s="3">
        <f>SUM(AZ3:AZ35)</f>
        <v>113</v>
      </c>
      <c r="BA36" s="19"/>
    </row>
    <row r="38" spans="1:53" x14ac:dyDescent="0.2">
      <c r="F38" s="10">
        <f>SUM(C36:F36)</f>
        <v>52998</v>
      </c>
      <c r="K38" s="10">
        <f>SUM(H36:K36)</f>
        <v>12533</v>
      </c>
      <c r="P38" s="10">
        <f>SUM(M36:P36)</f>
        <v>8034</v>
      </c>
      <c r="U38" s="10">
        <f>SUM(R36:U36)</f>
        <v>1824</v>
      </c>
      <c r="Z38" s="10">
        <f>SUM(W36:Z36)</f>
        <v>7045</v>
      </c>
      <c r="AD38" s="10">
        <f>SUM(AB36:AD36)</f>
        <v>4476</v>
      </c>
      <c r="AI38" s="10">
        <f>SUM(AG36:AI36)</f>
        <v>1824</v>
      </c>
      <c r="AM38" s="10">
        <f>SUM(AK36:AM36)</f>
        <v>7789</v>
      </c>
      <c r="AQ38" s="10">
        <f>SUM(AO36:AQ36)</f>
        <v>5954</v>
      </c>
      <c r="AU38" s="10">
        <f>SUM(AS36:AU36)</f>
        <v>2546</v>
      </c>
      <c r="AX38" s="10">
        <f>SUM(AW36:AX36)</f>
        <v>659</v>
      </c>
      <c r="AZ38" s="10">
        <f>AZ36</f>
        <v>113</v>
      </c>
    </row>
  </sheetData>
  <phoneticPr fontId="0" type="noConversion"/>
  <printOptions horizontalCentered="1" verticalCentered="1"/>
  <pageMargins left="0.75" right="0.75" top="1" bottom="1" header="0.5" footer="0.5"/>
  <pageSetup scale="72" fitToWidth="2" orientation="landscape" verticalDpi="0" r:id="rId1"/>
  <headerFooter alignWithMargins="0">
    <oddHeader>&amp;C&amp;"Arial,Bold Italic"&amp;24 2001-02 Degrees Granted by Discipline</oddHeader>
  </headerFooter>
  <colBreaks count="1" manualBreakCount="1">
    <brk id="3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0"/>
  <sheetViews>
    <sheetView zoomScaleNormal="100" workbookViewId="0">
      <pane xSplit="2" ySplit="2" topLeftCell="P3" activePane="bottomRight" state="frozen"/>
      <selection pane="topRight" activeCell="C1" sqref="C1"/>
      <selection pane="bottomLeft" activeCell="A3" sqref="A3"/>
      <selection pane="bottomRight" activeCell="AB1" sqref="AB1"/>
    </sheetView>
  </sheetViews>
  <sheetFormatPr defaultRowHeight="12.75" x14ac:dyDescent="0.2"/>
  <cols>
    <col min="1" max="1" width="34.42578125" bestFit="1" customWidth="1"/>
    <col min="2" max="2" width="2.140625" customWidth="1"/>
    <col min="3" max="3" width="7.28515625" customWidth="1"/>
    <col min="4" max="4" width="7.28515625" bestFit="1" customWidth="1"/>
    <col min="5" max="6" width="6.28515625" customWidth="1"/>
    <col min="7" max="7" width="1.7109375" customWidth="1"/>
    <col min="8" max="8" width="7.28515625" customWidth="1"/>
    <col min="9" max="10" width="7.28515625" bestFit="1" customWidth="1"/>
    <col min="11" max="11" width="6.28515625" customWidth="1"/>
    <col min="12" max="12" width="1.42578125" customWidth="1"/>
    <col min="13" max="13" width="7.28515625" customWidth="1"/>
    <col min="14" max="14" width="7.28515625" bestFit="1" customWidth="1"/>
    <col min="15" max="16" width="6.28515625" customWidth="1"/>
    <col min="17" max="17" width="1.42578125" customWidth="1"/>
    <col min="18" max="18" width="8.28515625" bestFit="1" customWidth="1"/>
    <col min="19" max="19" width="7.28515625" customWidth="1"/>
    <col min="20" max="21" width="6.28515625" customWidth="1"/>
    <col min="22" max="22" width="2.28515625" customWidth="1"/>
    <col min="23" max="23" width="7.28515625" customWidth="1"/>
    <col min="24" max="24" width="7.28515625" bestFit="1" customWidth="1"/>
    <col min="25" max="26" width="6.28515625" customWidth="1"/>
    <col min="27" max="27" width="2.42578125" customWidth="1"/>
    <col min="28" max="28" width="7.28515625" customWidth="1"/>
    <col min="29" max="29" width="7.28515625" bestFit="1" customWidth="1"/>
    <col min="30" max="30" width="6.28515625" customWidth="1"/>
    <col min="31" max="31" width="1.5703125" customWidth="1"/>
    <col min="32" max="33" width="7.28515625" customWidth="1"/>
    <col min="34" max="34" width="6.28515625" customWidth="1"/>
    <col min="35" max="35" width="1.140625" customWidth="1"/>
    <col min="36" max="36" width="7.28515625" customWidth="1"/>
    <col min="37" max="37" width="7.28515625" bestFit="1" customWidth="1"/>
    <col min="38" max="38" width="6.28515625" customWidth="1"/>
    <col min="39" max="39" width="1.7109375" customWidth="1"/>
    <col min="40" max="41" width="7.28515625" customWidth="1"/>
    <col min="42" max="42" width="6.28515625" customWidth="1"/>
    <col min="43" max="43" width="2.140625" customWidth="1"/>
    <col min="44" max="44" width="7.28515625" customWidth="1"/>
    <col min="45" max="45" width="7.28515625" bestFit="1" customWidth="1"/>
    <col min="46" max="46" width="6.28515625" customWidth="1"/>
    <col min="47" max="47" width="1.5703125" customWidth="1"/>
    <col min="48" max="49" width="7.28515625" customWidth="1"/>
    <col min="50" max="50" width="1.42578125" customWidth="1"/>
    <col min="51" max="51" width="8.28515625" customWidth="1"/>
  </cols>
  <sheetData>
    <row r="1" spans="1:51" x14ac:dyDescent="0.2">
      <c r="A1" s="1"/>
      <c r="B1" s="18"/>
      <c r="C1" s="2" t="s">
        <v>0</v>
      </c>
      <c r="D1" s="2"/>
      <c r="E1" s="2"/>
      <c r="F1" s="2"/>
      <c r="G1" s="16"/>
      <c r="H1" s="2" t="s">
        <v>1</v>
      </c>
      <c r="I1" s="2"/>
      <c r="J1" s="2"/>
      <c r="K1" s="2"/>
      <c r="L1" s="16"/>
      <c r="M1" s="2" t="s">
        <v>2</v>
      </c>
      <c r="N1" s="2"/>
      <c r="O1" s="2"/>
      <c r="P1" s="2"/>
      <c r="Q1" s="16"/>
      <c r="R1" s="2" t="s">
        <v>3</v>
      </c>
      <c r="S1" s="2"/>
      <c r="T1" s="2"/>
      <c r="U1" s="2"/>
      <c r="V1" s="16"/>
      <c r="W1" s="2" t="s">
        <v>4</v>
      </c>
      <c r="X1" s="2"/>
      <c r="Y1" s="2"/>
      <c r="Z1" s="2"/>
      <c r="AA1" s="16"/>
      <c r="AB1" s="2" t="s">
        <v>5</v>
      </c>
      <c r="AC1" s="2"/>
      <c r="AD1" s="2"/>
      <c r="AE1" s="16"/>
      <c r="AF1" s="2" t="s">
        <v>6</v>
      </c>
      <c r="AG1" s="2"/>
      <c r="AH1" s="2"/>
      <c r="AI1" s="16"/>
      <c r="AJ1" s="2" t="s">
        <v>7</v>
      </c>
      <c r="AK1" s="2"/>
      <c r="AL1" s="2"/>
      <c r="AM1" s="16"/>
      <c r="AN1" s="2" t="s">
        <v>8</v>
      </c>
      <c r="AO1" s="2"/>
      <c r="AP1" s="2"/>
      <c r="AQ1" s="16"/>
      <c r="AR1" s="2" t="s">
        <v>9</v>
      </c>
      <c r="AS1" s="2"/>
      <c r="AT1" s="2"/>
      <c r="AU1" s="16"/>
      <c r="AV1" s="2" t="s">
        <v>10</v>
      </c>
      <c r="AW1" s="2"/>
      <c r="AX1" s="16"/>
      <c r="AY1" s="2" t="s">
        <v>11</v>
      </c>
    </row>
    <row r="2" spans="1:51" x14ac:dyDescent="0.2">
      <c r="A2" s="3" t="s">
        <v>12</v>
      </c>
      <c r="B2" s="16"/>
      <c r="C2" s="4" t="s">
        <v>13</v>
      </c>
      <c r="D2" s="4" t="s">
        <v>14</v>
      </c>
      <c r="E2" s="4" t="s">
        <v>15</v>
      </c>
      <c r="F2" s="4" t="s">
        <v>16</v>
      </c>
      <c r="G2" s="17"/>
      <c r="H2" s="5" t="s">
        <v>13</v>
      </c>
      <c r="I2" s="5" t="s">
        <v>14</v>
      </c>
      <c r="J2" s="5" t="s">
        <v>15</v>
      </c>
      <c r="K2" s="5" t="s">
        <v>16</v>
      </c>
      <c r="L2" s="17"/>
      <c r="M2" s="5" t="s">
        <v>13</v>
      </c>
      <c r="N2" s="5" t="s">
        <v>14</v>
      </c>
      <c r="O2" s="5" t="s">
        <v>15</v>
      </c>
      <c r="P2" s="5" t="s">
        <v>16</v>
      </c>
      <c r="Q2" s="17"/>
      <c r="R2" s="5" t="s">
        <v>13</v>
      </c>
      <c r="S2" s="5" t="s">
        <v>14</v>
      </c>
      <c r="T2" s="5" t="s">
        <v>15</v>
      </c>
      <c r="U2" s="5" t="s">
        <v>16</v>
      </c>
      <c r="V2" s="17"/>
      <c r="W2" s="5" t="s">
        <v>13</v>
      </c>
      <c r="X2" s="5" t="s">
        <v>14</v>
      </c>
      <c r="Y2" s="5" t="s">
        <v>15</v>
      </c>
      <c r="Z2" s="5" t="s">
        <v>16</v>
      </c>
      <c r="AA2" s="17"/>
      <c r="AB2" s="5" t="s">
        <v>13</v>
      </c>
      <c r="AC2" s="5" t="s">
        <v>14</v>
      </c>
      <c r="AD2" s="5" t="s">
        <v>16</v>
      </c>
      <c r="AE2" s="17"/>
      <c r="AF2" s="5" t="s">
        <v>13</v>
      </c>
      <c r="AG2" s="5" t="s">
        <v>14</v>
      </c>
      <c r="AH2" s="5" t="s">
        <v>16</v>
      </c>
      <c r="AI2" s="17"/>
      <c r="AJ2" s="5" t="s">
        <v>13</v>
      </c>
      <c r="AK2" s="5" t="s">
        <v>14</v>
      </c>
      <c r="AL2" s="5" t="s">
        <v>16</v>
      </c>
      <c r="AM2" s="17"/>
      <c r="AN2" s="5" t="s">
        <v>13</v>
      </c>
      <c r="AO2" s="5" t="s">
        <v>14</v>
      </c>
      <c r="AP2" s="5" t="s">
        <v>16</v>
      </c>
      <c r="AQ2" s="17"/>
      <c r="AR2" s="5" t="s">
        <v>13</v>
      </c>
      <c r="AS2" s="5" t="s">
        <v>14</v>
      </c>
      <c r="AT2" s="5" t="s">
        <v>16</v>
      </c>
      <c r="AU2" s="17"/>
      <c r="AV2" s="5" t="s">
        <v>13</v>
      </c>
      <c r="AW2" s="5" t="s">
        <v>14</v>
      </c>
      <c r="AX2" s="17"/>
      <c r="AY2" s="5" t="s">
        <v>13</v>
      </c>
    </row>
    <row r="3" spans="1:51" x14ac:dyDescent="0.2">
      <c r="A3" s="1" t="s">
        <v>17</v>
      </c>
      <c r="B3" s="18"/>
      <c r="C3" s="14">
        <f>'Degrees Granted'!C3/'Degrees Granted'!$F$38</f>
        <v>1.5472281972904638E-3</v>
      </c>
      <c r="D3" s="14">
        <f>'Degrees Granted'!D3/'Degrees Granted'!$F$38</f>
        <v>5.6605909656968188E-4</v>
      </c>
      <c r="E3" s="14">
        <f>'Degrees Granted'!E3/'Degrees Granted'!$F$38</f>
        <v>0</v>
      </c>
      <c r="F3" s="14">
        <f>'Degrees Granted'!F3/'Degrees Granted'!$F$38</f>
        <v>3.773727310464546E-5</v>
      </c>
      <c r="G3" s="18"/>
      <c r="H3" s="14">
        <f>'Degrees Granted'!H3/'Degrees Granted'!$K$38</f>
        <v>5.5852549269927391E-3</v>
      </c>
      <c r="I3" s="14">
        <f>'Degrees Granted'!I3/'Degrees Granted'!$K$38</f>
        <v>2.3936806829968882E-3</v>
      </c>
      <c r="J3" s="14"/>
      <c r="K3" s="14">
        <f>'Degrees Granted'!K3/'Degrees Granted'!$K$38</f>
        <v>1.5957871219979256E-4</v>
      </c>
      <c r="L3" s="18"/>
      <c r="M3" s="14"/>
      <c r="N3" s="14"/>
      <c r="O3" s="14"/>
      <c r="P3" s="14"/>
      <c r="Q3" s="18"/>
      <c r="R3" s="14">
        <f>'Degrees Granted'!R3/'Degrees Granted'!$U$38</f>
        <v>6.5789473684210523E-3</v>
      </c>
      <c r="S3" s="14"/>
      <c r="T3" s="14"/>
      <c r="U3" s="14"/>
      <c r="V3" s="18"/>
      <c r="W3" s="14"/>
      <c r="X3" s="14"/>
      <c r="Y3" s="14"/>
      <c r="Z3" s="14"/>
      <c r="AA3" s="18"/>
      <c r="AB3" s="14"/>
      <c r="AC3" s="14"/>
      <c r="AD3" s="14"/>
      <c r="AE3" s="18"/>
      <c r="AF3" s="14"/>
      <c r="AG3" s="14"/>
      <c r="AH3" s="14"/>
      <c r="AI3" s="18"/>
      <c r="AJ3" s="14"/>
      <c r="AK3" s="14"/>
      <c r="AL3" s="14"/>
      <c r="AM3" s="18"/>
      <c r="AN3" s="14"/>
      <c r="AO3" s="14"/>
      <c r="AP3" s="14"/>
      <c r="AQ3" s="17"/>
      <c r="AR3" s="14"/>
      <c r="AS3" s="14"/>
      <c r="AT3" s="14"/>
      <c r="AU3" s="18"/>
      <c r="AV3" s="20"/>
      <c r="AW3" s="20"/>
      <c r="AX3" s="18"/>
      <c r="AY3" s="20"/>
    </row>
    <row r="4" spans="1:51" x14ac:dyDescent="0.2">
      <c r="A4" s="1" t="s">
        <v>18</v>
      </c>
      <c r="B4" s="18"/>
      <c r="C4" s="14">
        <f>'Degrees Granted'!C4/'Degrees Granted'!$F$38</f>
        <v>7.2455564360919284E-3</v>
      </c>
      <c r="D4" s="14">
        <f>'Degrees Granted'!D4/'Degrees Granted'!$F$38</f>
        <v>1.3774104683195593E-3</v>
      </c>
      <c r="E4" s="14">
        <f>'Degrees Granted'!E4/'Degrees Granted'!$F$38</f>
        <v>0</v>
      </c>
      <c r="F4" s="14">
        <f>'Degrees Granted'!F4/'Degrees Granted'!$F$38</f>
        <v>3.2076682138948637E-4</v>
      </c>
      <c r="G4" s="18"/>
      <c r="H4" s="14">
        <f>'Degrees Granted'!H4/'Degrees Granted'!$K$38</f>
        <v>2.9601851113061517E-2</v>
      </c>
      <c r="I4" s="14">
        <f>'Degrees Granted'!I4/'Degrees Granted'!$K$38</f>
        <v>5.5054655708928427E-3</v>
      </c>
      <c r="J4" s="14"/>
      <c r="K4" s="14">
        <f>'Degrees Granted'!K4/'Degrees Granted'!$K$38</f>
        <v>1.3564190536982366E-3</v>
      </c>
      <c r="L4" s="18"/>
      <c r="M4" s="14"/>
      <c r="N4" s="14"/>
      <c r="O4" s="14"/>
      <c r="P4" s="14"/>
      <c r="Q4" s="18"/>
      <c r="R4" s="14">
        <f>'Degrees Granted'!R4/'Degrees Granted'!$U$38</f>
        <v>7.12719298245614E-3</v>
      </c>
      <c r="S4" s="14">
        <f>'Degrees Granted'!S4/'Degrees Granted'!$U$38</f>
        <v>2.1929824561403508E-3</v>
      </c>
      <c r="T4" s="14"/>
      <c r="U4" s="14"/>
      <c r="V4" s="18"/>
      <c r="W4" s="14"/>
      <c r="X4" s="14"/>
      <c r="Y4" s="14"/>
      <c r="Z4" s="14"/>
      <c r="AA4" s="18"/>
      <c r="AB4" s="14"/>
      <c r="AC4" s="14"/>
      <c r="AD4" s="14"/>
      <c r="AE4" s="18"/>
      <c r="AF4" s="14"/>
      <c r="AG4" s="14"/>
      <c r="AH4" s="14"/>
      <c r="AI4" s="18"/>
      <c r="AJ4" s="14"/>
      <c r="AK4" s="14"/>
      <c r="AL4" s="14"/>
      <c r="AM4" s="18"/>
      <c r="AN4" s="14"/>
      <c r="AO4" s="14"/>
      <c r="AP4" s="14"/>
      <c r="AQ4" s="18"/>
      <c r="AR4" s="14"/>
      <c r="AS4" s="14"/>
      <c r="AT4" s="14"/>
      <c r="AU4" s="18"/>
      <c r="AV4" s="20"/>
      <c r="AW4" s="20"/>
      <c r="AX4" s="18"/>
      <c r="AY4" s="20"/>
    </row>
    <row r="5" spans="1:51" x14ac:dyDescent="0.2">
      <c r="A5" s="1" t="s">
        <v>19</v>
      </c>
      <c r="B5" s="18"/>
      <c r="C5" s="14">
        <f>'Degrees Granted'!C5/'Degrees Granted'!$F$38</f>
        <v>3.9246764028831272E-3</v>
      </c>
      <c r="D5" s="14">
        <f>'Degrees Granted'!D5/'Degrees Granted'!$F$38</f>
        <v>1.2641986490056229E-3</v>
      </c>
      <c r="E5" s="14"/>
      <c r="F5" s="14">
        <f>'Degrees Granted'!F5/'Degrees Granted'!$F$38</f>
        <v>2.0755500207555002E-4</v>
      </c>
      <c r="G5" s="18"/>
      <c r="H5" s="14">
        <f>'Degrees Granted'!H5/'Degrees Granted'!$K$38</f>
        <v>7.2608314050905606E-3</v>
      </c>
      <c r="I5" s="14">
        <f>'Degrees Granted'!I5/'Degrees Granted'!$K$38</f>
        <v>2.3936806829968882E-3</v>
      </c>
      <c r="J5" s="14"/>
      <c r="K5" s="14">
        <f>'Degrees Granted'!K5/'Degrees Granted'!$K$38</f>
        <v>8.7768291709885906E-4</v>
      </c>
      <c r="L5" s="18"/>
      <c r="M5" s="14"/>
      <c r="N5" s="14"/>
      <c r="O5" s="14"/>
      <c r="P5" s="14"/>
      <c r="Q5" s="18"/>
      <c r="R5" s="14">
        <f>'Degrees Granted'!R5/'Degrees Granted'!$U$38</f>
        <v>3.2894736842105261E-3</v>
      </c>
      <c r="S5" s="14">
        <f>'Degrees Granted'!S5/'Degrees Granted'!$U$38</f>
        <v>4.9342105263157892E-3</v>
      </c>
      <c r="T5" s="14"/>
      <c r="U5" s="14"/>
      <c r="V5" s="18"/>
      <c r="W5" s="14">
        <f>'Degrees Granted'!W5/'Degrees Granted'!$Z$38</f>
        <v>7.2391767210787791E-3</v>
      </c>
      <c r="X5" s="14">
        <f>'Degrees Granted'!X5/'Degrees Granted'!$Z$38</f>
        <v>2.8388928317955999E-4</v>
      </c>
      <c r="Y5" s="14"/>
      <c r="Z5" s="14"/>
      <c r="AA5" s="18"/>
      <c r="AB5" s="14"/>
      <c r="AC5" s="14">
        <f>'Degrees Granted'!AC5/'Degrees Granted'!$AD$38</f>
        <v>1.3404825737265416E-3</v>
      </c>
      <c r="AD5" s="14"/>
      <c r="AE5" s="18"/>
      <c r="AF5" s="14">
        <f>'Degrees Granted'!AG5/'Degrees Granted'!$AI$38</f>
        <v>1.699561403508772E-2</v>
      </c>
      <c r="AG5" s="14"/>
      <c r="AH5" s="14"/>
      <c r="AI5" s="18"/>
      <c r="AJ5" s="14"/>
      <c r="AK5" s="14"/>
      <c r="AL5" s="14"/>
      <c r="AM5" s="18"/>
      <c r="AN5" s="14">
        <f>'Degrees Granted'!AO5/'Degrees Granted'!$AQ$38</f>
        <v>4.8706751763520325E-3</v>
      </c>
      <c r="AO5" s="14">
        <f>'Degrees Granted'!AP5/'Degrees Granted'!$AQ$38</f>
        <v>3.3590863285186431E-3</v>
      </c>
      <c r="AP5" s="14"/>
      <c r="AQ5" s="18"/>
      <c r="AR5" s="14"/>
      <c r="AS5" s="14"/>
      <c r="AT5" s="14"/>
      <c r="AU5" s="18"/>
      <c r="AV5" s="20"/>
      <c r="AW5" s="20"/>
      <c r="AX5" s="18"/>
      <c r="AY5" s="20"/>
    </row>
    <row r="6" spans="1:51" x14ac:dyDescent="0.2">
      <c r="A6" s="1" t="s">
        <v>20</v>
      </c>
      <c r="B6" s="18"/>
      <c r="C6" s="14">
        <f>'Degrees Granted'!C6/'Degrees Granted'!$F$38</f>
        <v>4.3963923166911957E-3</v>
      </c>
      <c r="D6" s="14">
        <f>'Degrees Granted'!D6/'Degrees Granted'!$F$38</f>
        <v>2.8302954828484093E-3</v>
      </c>
      <c r="E6" s="14"/>
      <c r="F6" s="14">
        <f>'Degrees Granted'!F6/'Degrees Granted'!$F$38</f>
        <v>9.4343182761613651E-5</v>
      </c>
      <c r="G6" s="18"/>
      <c r="H6" s="14">
        <f>'Degrees Granted'!H6/'Degrees Granted'!$K$38</f>
        <v>9.4151440197877603E-3</v>
      </c>
      <c r="I6" s="14">
        <f>'Degrees Granted'!I6/'Degrees Granted'!$K$38</f>
        <v>5.7448336391925318E-3</v>
      </c>
      <c r="J6" s="14"/>
      <c r="K6" s="14">
        <f>'Degrees Granted'!K6/'Degrees Granted'!$K$38</f>
        <v>3.9894678049948136E-4</v>
      </c>
      <c r="L6" s="18"/>
      <c r="M6" s="14"/>
      <c r="N6" s="14">
        <f>'Degrees Granted'!N6/'Degrees Granted'!$P$38</f>
        <v>1.9915359721184964E-3</v>
      </c>
      <c r="O6" s="14"/>
      <c r="P6" s="14"/>
      <c r="Q6" s="18"/>
      <c r="R6" s="14">
        <f>'Degrees Granted'!R6/'Degrees Granted'!$U$38</f>
        <v>1.8640350877192981E-2</v>
      </c>
      <c r="S6" s="14">
        <f>'Degrees Granted'!S6/'Degrees Granted'!$U$38</f>
        <v>5.4824561403508769E-3</v>
      </c>
      <c r="T6" s="14"/>
      <c r="U6" s="14"/>
      <c r="V6" s="18"/>
      <c r="W6" s="14">
        <f>'Degrees Granted'!W6/'Degrees Granted'!$Z$38</f>
        <v>0</v>
      </c>
      <c r="X6" s="14">
        <f>'Degrees Granted'!X6/'Degrees Granted'!$Z$38</f>
        <v>2.4130589070262597E-3</v>
      </c>
      <c r="Y6" s="14"/>
      <c r="Z6" s="14"/>
      <c r="AA6" s="18"/>
      <c r="AB6" s="14">
        <f>'Degrees Granted'!AB6/'Degrees Granted'!$AD$38</f>
        <v>8.7131367292225207E-3</v>
      </c>
      <c r="AC6" s="14">
        <f>'Degrees Granted'!AC6/'Degrees Granted'!$AD$38</f>
        <v>3.1277926720285972E-3</v>
      </c>
      <c r="AD6" s="14"/>
      <c r="AE6" s="18"/>
      <c r="AF6" s="14"/>
      <c r="AG6" s="14"/>
      <c r="AH6" s="14"/>
      <c r="AI6" s="18"/>
      <c r="AJ6" s="14"/>
      <c r="AK6" s="14"/>
      <c r="AL6" s="14"/>
      <c r="AM6" s="18"/>
      <c r="AN6" s="14">
        <f>'Degrees Granted'!AO6/'Degrees Granted'!$AQ$38</f>
        <v>7.0540812898891503E-3</v>
      </c>
      <c r="AO6" s="14">
        <f>'Degrees Granted'!AP6/'Degrees Granted'!$AQ$38</f>
        <v>3.5270406449445751E-3</v>
      </c>
      <c r="AP6" s="14"/>
      <c r="AQ6" s="18"/>
      <c r="AR6" s="14"/>
      <c r="AS6" s="14"/>
      <c r="AT6" s="14"/>
      <c r="AU6" s="18"/>
      <c r="AV6" s="20"/>
      <c r="AW6" s="20"/>
      <c r="AX6" s="18"/>
      <c r="AY6" s="20"/>
    </row>
    <row r="7" spans="1:51" x14ac:dyDescent="0.2">
      <c r="A7" s="1" t="s">
        <v>21</v>
      </c>
      <c r="B7" s="18"/>
      <c r="C7" s="14">
        <f>'Degrees Granted'!C7/'Degrees Granted'!$F$38</f>
        <v>8.6795728140684556E-4</v>
      </c>
      <c r="D7" s="14">
        <f>'Degrees Granted'!D7/'Degrees Granted'!$F$38</f>
        <v>6.0379636967432737E-4</v>
      </c>
      <c r="E7" s="14"/>
      <c r="F7" s="14"/>
      <c r="G7" s="18"/>
      <c r="H7" s="14">
        <f>'Degrees Granted'!H7/'Degrees Granted'!$K$38</f>
        <v>4.7873613659937765E-4</v>
      </c>
      <c r="I7" s="14">
        <f>'Degrees Granted'!I7/'Degrees Granted'!$K$38</f>
        <v>1.1968403414984441E-3</v>
      </c>
      <c r="J7" s="14"/>
      <c r="K7" s="14"/>
      <c r="L7" s="18"/>
      <c r="M7" s="14">
        <f>'Degrees Granted'!M7/'Degrees Granted'!$P$38</f>
        <v>1.6181229773462784E-3</v>
      </c>
      <c r="N7" s="14">
        <f>'Degrees Granted'!N7/'Degrees Granted'!$P$38</f>
        <v>1.2447099825740602E-3</v>
      </c>
      <c r="O7" s="14"/>
      <c r="P7" s="14"/>
      <c r="Q7" s="18"/>
      <c r="R7" s="14">
        <f>'Degrees Granted'!R7/'Degrees Granted'!$U$38</f>
        <v>1.0964912280701754E-3</v>
      </c>
      <c r="S7" s="14">
        <f>'Degrees Granted'!S7/'Degrees Granted'!$U$38</f>
        <v>0</v>
      </c>
      <c r="T7" s="14"/>
      <c r="U7" s="14"/>
      <c r="V7" s="18"/>
      <c r="W7" s="14">
        <f>'Degrees Granted'!W7/'Degrees Granted'!$Z$38</f>
        <v>3.2647267565649395E-3</v>
      </c>
      <c r="X7" s="14">
        <f>'Degrees Granted'!X7/'Degrees Granted'!$Z$38</f>
        <v>5.6777856635911999E-4</v>
      </c>
      <c r="Y7" s="14"/>
      <c r="Z7" s="14"/>
      <c r="AA7" s="18"/>
      <c r="AB7" s="14"/>
      <c r="AC7" s="14">
        <f>'Degrees Granted'!AC7/'Degrees Granted'!$AD$38</f>
        <v>2.2341376228775692E-4</v>
      </c>
      <c r="AD7" s="14"/>
      <c r="AE7" s="18"/>
      <c r="AF7" s="14"/>
      <c r="AG7" s="14"/>
      <c r="AH7" s="14"/>
      <c r="AI7" s="18"/>
      <c r="AJ7" s="14"/>
      <c r="AK7" s="14"/>
      <c r="AL7" s="14"/>
      <c r="AM7" s="18"/>
      <c r="AN7" s="14">
        <f>'Degrees Granted'!AO7/'Degrees Granted'!$AQ$38</f>
        <v>3.3590863285186428E-4</v>
      </c>
      <c r="AO7" s="14">
        <f>'Degrees Granted'!AP7/'Degrees Granted'!$AQ$38</f>
        <v>3.3590863285186428E-4</v>
      </c>
      <c r="AP7" s="14"/>
      <c r="AQ7" s="18"/>
      <c r="AR7" s="14"/>
      <c r="AS7" s="14"/>
      <c r="AT7" s="14"/>
      <c r="AU7" s="18"/>
      <c r="AV7" s="20"/>
      <c r="AW7" s="20"/>
      <c r="AX7" s="18"/>
      <c r="AY7" s="20"/>
    </row>
    <row r="8" spans="1:51" x14ac:dyDescent="0.2">
      <c r="A8" s="1" t="s">
        <v>22</v>
      </c>
      <c r="B8" s="18"/>
      <c r="C8" s="14">
        <f>'Degrees Granted'!C8/'Degrees Granted'!$F$38</f>
        <v>4.3284652251028344E-2</v>
      </c>
      <c r="D8" s="14">
        <f>'Degrees Granted'!D8/'Degrees Granted'!$F$38</f>
        <v>3.4718291256273823E-3</v>
      </c>
      <c r="E8" s="14"/>
      <c r="F8" s="14">
        <f>'Degrees Granted'!F8/'Degrees Granted'!$F$38</f>
        <v>2.4529227518019545E-4</v>
      </c>
      <c r="G8" s="18"/>
      <c r="H8" s="14">
        <f>'Degrees Granted'!H8/'Degrees Granted'!$K$38</f>
        <v>6.0959068060320754E-2</v>
      </c>
      <c r="I8" s="14">
        <f>'Degrees Granted'!I8/'Degrees Granted'!$K$38</f>
        <v>5.2660975025931537E-3</v>
      </c>
      <c r="J8" s="14"/>
      <c r="K8" s="14">
        <f>'Degrees Granted'!K8/'Degrees Granted'!$K$38</f>
        <v>6.3831484879917023E-4</v>
      </c>
      <c r="L8" s="18"/>
      <c r="M8" s="14">
        <f>'Degrees Granted'!M8/'Degrees Granted'!$P$38</f>
        <v>4.3813791386606918E-2</v>
      </c>
      <c r="N8" s="14">
        <f>'Degrees Granted'!N8/'Degrees Granted'!$P$38</f>
        <v>4.8543689320388345E-3</v>
      </c>
      <c r="O8" s="14"/>
      <c r="P8" s="14">
        <f>'Degrees Granted'!P8/'Degrees Granted'!$P$38</f>
        <v>6.2235499128703009E-4</v>
      </c>
      <c r="Q8" s="18"/>
      <c r="R8" s="14">
        <f>'Degrees Granted'!R8/'Degrees Granted'!$U$38</f>
        <v>3.2894736842105261E-2</v>
      </c>
      <c r="S8" s="14">
        <f>'Degrees Granted'!S8/'Degrees Granted'!$U$38</f>
        <v>2.7412280701754384E-3</v>
      </c>
      <c r="T8" s="14"/>
      <c r="U8" s="14"/>
      <c r="V8" s="18"/>
      <c r="W8" s="14">
        <f>'Degrees Granted'!W8/'Degrees Granted'!$Z$38</f>
        <v>2.7111426543647978E-2</v>
      </c>
      <c r="X8" s="14">
        <f>'Degrees Granted'!X8/'Degrees Granted'!$Z$38</f>
        <v>1.7033356990773599E-3</v>
      </c>
      <c r="Y8" s="14"/>
      <c r="Z8" s="14"/>
      <c r="AA8" s="18"/>
      <c r="AB8" s="14"/>
      <c r="AC8" s="14"/>
      <c r="AD8" s="14"/>
      <c r="AE8" s="18"/>
      <c r="AF8" s="14">
        <f>'Degrees Granted'!AG8/'Degrees Granted'!$AI$38</f>
        <v>6.4692982456140358E-2</v>
      </c>
      <c r="AG8" s="14">
        <f>'Degrees Granted'!AH8/'Degrees Granted'!$AI$38</f>
        <v>1.6447368421052631E-3</v>
      </c>
      <c r="AH8" s="14"/>
      <c r="AI8" s="18"/>
      <c r="AJ8" s="14">
        <f>'Degrees Granted'!AK8/'Degrees Granted'!$AM$38</f>
        <v>5.173963281550905E-2</v>
      </c>
      <c r="AK8" s="14">
        <f>'Degrees Granted'!AL8/'Degrees Granted'!$AM$38</f>
        <v>4.4935164976248557E-3</v>
      </c>
      <c r="AL8" s="14"/>
      <c r="AM8" s="18"/>
      <c r="AN8" s="14">
        <f>'Degrees Granted'!AO8/'Degrees Granted'!$AQ$38</f>
        <v>4.0812898891501512E-2</v>
      </c>
      <c r="AO8" s="14">
        <f>'Degrees Granted'!AP8/'Degrees Granted'!$AQ$38</f>
        <v>4.0309035942223716E-3</v>
      </c>
      <c r="AP8" s="14"/>
      <c r="AQ8" s="18"/>
      <c r="AR8" s="14">
        <f>'Degrees Granted'!AS8/'Degrees Granted'!$AU$38</f>
        <v>6.4021995286724268E-2</v>
      </c>
      <c r="AS8" s="14"/>
      <c r="AT8" s="14"/>
      <c r="AU8" s="18"/>
      <c r="AV8" s="20"/>
      <c r="AW8" s="20"/>
      <c r="AX8" s="18"/>
      <c r="AY8" s="20"/>
    </row>
    <row r="9" spans="1:51" x14ac:dyDescent="0.2">
      <c r="A9" s="1" t="s">
        <v>23</v>
      </c>
      <c r="B9" s="18"/>
      <c r="C9" s="14">
        <f>'Degrees Granted'!C9/'Degrees Granted'!$F$38</f>
        <v>2.1944224310351333E-2</v>
      </c>
      <c r="D9" s="14">
        <f>'Degrees Granted'!D9/'Degrees Granted'!$F$38</f>
        <v>3.3963545794180911E-3</v>
      </c>
      <c r="E9" s="14"/>
      <c r="F9" s="14">
        <f>'Degrees Granted'!F9/'Degrees Granted'!$F$38</f>
        <v>1.5094909241858184E-4</v>
      </c>
      <c r="G9" s="18"/>
      <c r="H9" s="14">
        <f>'Degrees Granted'!H9/'Degrees Granted'!$K$38</f>
        <v>8.2183036782893168E-3</v>
      </c>
      <c r="I9" s="14">
        <f>'Degrees Granted'!I9/'Degrees Granted'!$K$38</f>
        <v>1.1170509853985478E-3</v>
      </c>
      <c r="J9" s="14"/>
      <c r="K9" s="14"/>
      <c r="L9" s="18"/>
      <c r="M9" s="14">
        <f>'Degrees Granted'!M9/'Degrees Granted'!$P$38</f>
        <v>3.2486930545182972E-2</v>
      </c>
      <c r="N9" s="14">
        <f>'Degrees Granted'!N9/'Degrees Granted'!$P$38</f>
        <v>4.107542942494399E-3</v>
      </c>
      <c r="O9" s="14"/>
      <c r="P9" s="14">
        <f>'Degrees Granted'!P9/'Degrees Granted'!$P$38</f>
        <v>1.2447099825740602E-4</v>
      </c>
      <c r="Q9" s="18"/>
      <c r="R9" s="14">
        <f>'Degrees Granted'!R9/'Degrees Granted'!$U$38</f>
        <v>3.673245614035088E-2</v>
      </c>
      <c r="S9" s="14">
        <f>'Degrees Granted'!S9/'Degrees Granted'!$U$38</f>
        <v>2.7412280701754384E-3</v>
      </c>
      <c r="T9" s="14"/>
      <c r="U9" s="14"/>
      <c r="V9" s="18"/>
      <c r="W9" s="14">
        <f>'Degrees Granted'!W9/'Degrees Granted'!$Z$38</f>
        <v>1.3626685592618879E-2</v>
      </c>
      <c r="X9" s="14"/>
      <c r="Y9" s="14"/>
      <c r="Z9" s="14"/>
      <c r="AA9" s="18"/>
      <c r="AB9" s="14">
        <f>'Degrees Granted'!AB9/'Degrees Granted'!$AD$38</f>
        <v>3.5746201966041107E-2</v>
      </c>
      <c r="AC9" s="14">
        <f>'Degrees Granted'!AC9/'Degrees Granted'!$AD$38</f>
        <v>7.3726541554959783E-3</v>
      </c>
      <c r="AD9" s="14"/>
      <c r="AE9" s="18"/>
      <c r="AF9" s="14">
        <f>'Degrees Granted'!AG9/'Degrees Granted'!$AI$38</f>
        <v>6.0855263157894739E-2</v>
      </c>
      <c r="AG9" s="14">
        <f>'Degrees Granted'!AH9/'Degrees Granted'!$AI$38</f>
        <v>1.5350877192982455E-2</v>
      </c>
      <c r="AH9" s="14"/>
      <c r="AI9" s="18"/>
      <c r="AJ9" s="14">
        <f>'Degrees Granted'!AK9/'Degrees Granted'!$AM$38</f>
        <v>1.8615996918731545E-2</v>
      </c>
      <c r="AK9" s="14">
        <f>'Degrees Granted'!AL9/'Degrees Granted'!$AM$38</f>
        <v>4.7502888689177044E-3</v>
      </c>
      <c r="AL9" s="14">
        <f>'Degrees Granted'!AM9/'Degrees Granted'!$AM$38</f>
        <v>7.7031711387854664E-4</v>
      </c>
      <c r="AM9" s="18"/>
      <c r="AN9" s="14">
        <f>'Degrees Granted'!AO9/'Degrees Granted'!$AQ$38</f>
        <v>1.4444071212630165E-2</v>
      </c>
      <c r="AO9" s="14">
        <f>'Degrees Granted'!AP9/'Degrees Granted'!$AQ$38</f>
        <v>3.1911320120927107E-3</v>
      </c>
      <c r="AP9" s="14">
        <f>'Degrees Granted'!AQ9/'Degrees Granted'!$AQ$38</f>
        <v>1.6795431642593214E-4</v>
      </c>
      <c r="AQ9" s="18"/>
      <c r="AR9" s="14">
        <f>'Degrees Granted'!AS9/'Degrees Granted'!$AU$38</f>
        <v>5.2631578947368418E-2</v>
      </c>
      <c r="AS9" s="14">
        <f>'Degrees Granted'!AT9/'Degrees Granted'!$AU$38</f>
        <v>4.3205027494108402E-3</v>
      </c>
      <c r="AT9" s="14"/>
      <c r="AU9" s="18"/>
      <c r="AV9" s="20"/>
      <c r="AW9" s="20"/>
      <c r="AX9" s="18"/>
      <c r="AY9" s="20"/>
    </row>
    <row r="10" spans="1:51" x14ac:dyDescent="0.2">
      <c r="A10" s="1" t="s">
        <v>24</v>
      </c>
      <c r="B10" s="18"/>
      <c r="C10" s="14">
        <f>'Degrees Granted'!C10/'Degrees Granted'!$F$38</f>
        <v>7.0323408430506815E-2</v>
      </c>
      <c r="D10" s="14">
        <f>'Degrees Granted'!D10/'Degrees Granted'!$F$38</f>
        <v>5.4436016453451072E-2</v>
      </c>
      <c r="E10" s="14"/>
      <c r="F10" s="14">
        <f>'Degrees Granted'!F10/'Degrees Granted'!$F$38</f>
        <v>5.0190573229178456E-3</v>
      </c>
      <c r="G10" s="18"/>
      <c r="H10" s="14">
        <f>'Degrees Granted'!H10/'Degrees Granted'!$K$38</f>
        <v>2.2979334556770127E-2</v>
      </c>
      <c r="I10" s="14">
        <f>'Degrees Granted'!I10/'Degrees Granted'!$K$38</f>
        <v>3.0080587249660895E-2</v>
      </c>
      <c r="J10" s="14"/>
      <c r="K10" s="14">
        <f>'Degrees Granted'!K10/'Degrees Granted'!$K$38</f>
        <v>3.1915742439958508E-3</v>
      </c>
      <c r="L10" s="18"/>
      <c r="M10" s="14">
        <f>'Degrees Granted'!M10/'Degrees Granted'!$P$38</f>
        <v>6.0492905153099324E-2</v>
      </c>
      <c r="N10" s="14">
        <f>'Degrees Granted'!N10/'Degrees Granted'!$P$38</f>
        <v>7.4558127956186215E-2</v>
      </c>
      <c r="O10" s="14"/>
      <c r="P10" s="14">
        <f>'Degrees Granted'!P10/'Degrees Granted'!$P$38</f>
        <v>8.7129698780184211E-3</v>
      </c>
      <c r="Q10" s="18"/>
      <c r="R10" s="14">
        <f>'Degrees Granted'!R10/'Degrees Granted'!$U$38</f>
        <v>8.8815789473684209E-2</v>
      </c>
      <c r="S10" s="14">
        <f>'Degrees Granted'!S10/'Degrees Granted'!$U$38</f>
        <v>4.1118421052631582E-2</v>
      </c>
      <c r="T10" s="14"/>
      <c r="U10" s="14">
        <f>'Degrees Granted'!U10/'Degrees Granted'!$U$38</f>
        <v>2.1929824561403508E-3</v>
      </c>
      <c r="V10" s="18"/>
      <c r="W10" s="14">
        <f>'Degrees Granted'!W10/'Degrees Granted'!$Z$38</f>
        <v>0.11341376863023421</v>
      </c>
      <c r="X10" s="14">
        <f>'Degrees Granted'!X10/'Degrees Granted'!$Z$38</f>
        <v>5.5358410220014191E-2</v>
      </c>
      <c r="Y10" s="14"/>
      <c r="Z10" s="14">
        <f>'Degrees Granted'!Z10/'Degrees Granted'!$Z$38</f>
        <v>5.1100070972320798E-3</v>
      </c>
      <c r="AA10" s="18"/>
      <c r="AB10" s="14">
        <f>'Degrees Granted'!AB10/'Degrees Granted'!$AD$38</f>
        <v>8.8025022341376227E-2</v>
      </c>
      <c r="AC10" s="14">
        <f>'Degrees Granted'!AC10/'Degrees Granted'!$AD$38</f>
        <v>7.1939231456657732E-2</v>
      </c>
      <c r="AD10" s="14">
        <f>'Degrees Granted'!AD10/'Degrees Granted'!$AD$38</f>
        <v>3.1277926720285972E-3</v>
      </c>
      <c r="AE10" s="18"/>
      <c r="AF10" s="14">
        <f>'Degrees Granted'!AG10/'Degrees Granted'!$AI$38</f>
        <v>7.9495614035087717E-2</v>
      </c>
      <c r="AG10" s="14">
        <f>'Degrees Granted'!AH10/'Degrees Granted'!$AI$38</f>
        <v>0.1206140350877193</v>
      </c>
      <c r="AH10" s="14">
        <f>'Degrees Granted'!AI10/'Degrees Granted'!$AI$38</f>
        <v>8.771929824561403E-3</v>
      </c>
      <c r="AI10" s="18"/>
      <c r="AJ10" s="14">
        <f>'Degrees Granted'!AK10/'Degrees Granted'!$AM$38</f>
        <v>8.2038772628065221E-2</v>
      </c>
      <c r="AK10" s="14">
        <f>'Degrees Granted'!AL10/'Degrees Granted'!$AM$38</f>
        <v>4.4550006419309285E-2</v>
      </c>
      <c r="AL10" s="14">
        <f>'Degrees Granted'!AM10/'Degrees Granted'!$AM$38</f>
        <v>8.2167158813711647E-3</v>
      </c>
      <c r="AM10" s="18"/>
      <c r="AN10" s="14">
        <f>'Degrees Granted'!AO10/'Degrees Granted'!$AQ$38</f>
        <v>6.7853543836076585E-2</v>
      </c>
      <c r="AO10" s="14">
        <f>'Degrees Granted'!AP10/'Degrees Granted'!$AQ$38</f>
        <v>4.9042660396372187E-2</v>
      </c>
      <c r="AP10" s="14">
        <f>'Degrees Granted'!AQ10/'Degrees Granted'!$AQ$38</f>
        <v>1.8474974806852536E-3</v>
      </c>
      <c r="AQ10" s="18"/>
      <c r="AR10" s="14">
        <f>'Degrees Granted'!AS10/'Degrees Granted'!$AU$38</f>
        <v>0.1166535742340927</v>
      </c>
      <c r="AS10" s="14">
        <f>'Degrees Granted'!AT10/'Degrees Granted'!$AU$38</f>
        <v>7.1484681853888454E-2</v>
      </c>
      <c r="AT10" s="14">
        <f>'Degrees Granted'!AU10/'Degrees Granted'!$AU$38</f>
        <v>4.3205027494108402E-3</v>
      </c>
      <c r="AU10" s="18"/>
      <c r="AV10" s="20">
        <f>'Degrees Granted'!AW10/'Degrees Granted'!$AX$38</f>
        <v>0.17147192716236723</v>
      </c>
      <c r="AW10" s="20">
        <f>'Degrees Granted'!AX10/'Degrees Granted'!$AX$38</f>
        <v>0.12291350531107739</v>
      </c>
      <c r="AX10" s="18"/>
      <c r="AY10" s="20"/>
    </row>
    <row r="11" spans="1:51" x14ac:dyDescent="0.2">
      <c r="A11" s="1" t="s">
        <v>25</v>
      </c>
      <c r="B11" s="18"/>
      <c r="C11" s="14">
        <f>'Degrees Granted'!C11/'Degrees Granted'!$F$38</f>
        <v>3.7944828106721007E-2</v>
      </c>
      <c r="D11" s="14">
        <f>'Degrees Granted'!D11/'Degrees Granted'!$F$38</f>
        <v>2.1453639759990942E-2</v>
      </c>
      <c r="E11" s="14"/>
      <c r="F11" s="14">
        <f>'Degrees Granted'!F11/'Degrees Granted'!$F$38</f>
        <v>3.6793841277029324E-3</v>
      </c>
      <c r="G11" s="18"/>
      <c r="H11" s="14">
        <f>'Degrees Granted'!H11/'Degrees Granted'!$K$38</f>
        <v>5.9363280938322827E-2</v>
      </c>
      <c r="I11" s="14">
        <f>'Degrees Granted'!I11/'Degrees Granted'!$K$38</f>
        <v>4.2607516157344608E-2</v>
      </c>
      <c r="J11" s="14"/>
      <c r="K11" s="14">
        <f>'Degrees Granted'!K11/'Degrees Granted'!$K$38</f>
        <v>8.0587249660895241E-3</v>
      </c>
      <c r="L11" s="18"/>
      <c r="M11" s="14">
        <f>'Degrees Granted'!M11/'Degrees Granted'!$P$38</f>
        <v>1.8297236743838687E-2</v>
      </c>
      <c r="N11" s="14">
        <f>'Degrees Granted'!N11/'Degrees Granted'!$P$38</f>
        <v>5.7256659198406772E-3</v>
      </c>
      <c r="O11" s="14"/>
      <c r="P11" s="14">
        <f>'Degrees Granted'!P11/'Degrees Granted'!$P$38</f>
        <v>9.9576798605924819E-4</v>
      </c>
      <c r="Q11" s="18"/>
      <c r="R11" s="14">
        <f>'Degrees Granted'!R11/'Degrees Granted'!$U$38</f>
        <v>4.7149122807017545E-2</v>
      </c>
      <c r="S11" s="14">
        <f>'Degrees Granted'!S11/'Degrees Granted'!$U$38</f>
        <v>8.771929824561403E-3</v>
      </c>
      <c r="T11" s="14"/>
      <c r="U11" s="14">
        <f>'Degrees Granted'!U11/'Degrees Granted'!$U$38</f>
        <v>5.4824561403508769E-4</v>
      </c>
      <c r="V11" s="18"/>
      <c r="W11" s="14">
        <f>'Degrees Granted'!W11/'Degrees Granted'!$Z$38</f>
        <v>4.6273953158268273E-2</v>
      </c>
      <c r="X11" s="14">
        <f>'Degrees Granted'!X11/'Degrees Granted'!$Z$38</f>
        <v>2.2285308729595457E-2</v>
      </c>
      <c r="Y11" s="14"/>
      <c r="Z11" s="14">
        <f>'Degrees Granted'!Z11/'Degrees Granted'!$Z$38</f>
        <v>3.8325053229240598E-3</v>
      </c>
      <c r="AA11" s="18"/>
      <c r="AB11" s="14">
        <f>'Degrees Granted'!AB11/'Degrees Granted'!$AD$38</f>
        <v>2.5469168900804289E-2</v>
      </c>
      <c r="AC11" s="14">
        <f>'Degrees Granted'!AC11/'Degrees Granted'!$AD$38</f>
        <v>1.6532618409294011E-2</v>
      </c>
      <c r="AD11" s="14">
        <f>'Degrees Granted'!AD11/'Degrees Granted'!$AD$38</f>
        <v>2.0107238605898124E-3</v>
      </c>
      <c r="AE11" s="18"/>
      <c r="AF11" s="14"/>
      <c r="AG11" s="14"/>
      <c r="AH11" s="14"/>
      <c r="AI11" s="18"/>
      <c r="AJ11" s="14">
        <f>'Degrees Granted'!AK11/'Degrees Granted'!$AM$38</f>
        <v>4.4293234048016432E-2</v>
      </c>
      <c r="AK11" s="14">
        <f>'Degrees Granted'!AL11/'Degrees Granted'!$AM$38</f>
        <v>2.3366285787649248E-2</v>
      </c>
      <c r="AL11" s="14">
        <f>'Degrees Granted'!AM11/'Degrees Granted'!$AM$38</f>
        <v>5.5206059827962511E-3</v>
      </c>
      <c r="AM11" s="18"/>
      <c r="AN11" s="14">
        <f>'Degrees Granted'!AO11/'Degrees Granted'!$AQ$38</f>
        <v>3.7621766879408804E-2</v>
      </c>
      <c r="AO11" s="14">
        <f>'Degrees Granted'!AP11/'Degrees Granted'!$AQ$38</f>
        <v>2.1498152502519314E-2</v>
      </c>
      <c r="AP11" s="14">
        <f>'Degrees Granted'!AQ11/'Degrees Granted'!$AQ$38</f>
        <v>1.0077258985555929E-3</v>
      </c>
      <c r="AQ11" s="18"/>
      <c r="AR11" s="14">
        <f>'Degrees Granted'!AS11/'Degrees Granted'!$AU$38</f>
        <v>9.8193244304791826E-3</v>
      </c>
      <c r="AS11" s="14"/>
      <c r="AT11" s="14"/>
      <c r="AU11" s="18"/>
      <c r="AV11" s="20"/>
      <c r="AW11" s="20"/>
      <c r="AX11" s="18"/>
      <c r="AY11" s="20"/>
    </row>
    <row r="12" spans="1:51" x14ac:dyDescent="0.2">
      <c r="A12" s="1" t="s">
        <v>26</v>
      </c>
      <c r="B12" s="18"/>
      <c r="C12" s="14">
        <f>'Degrees Granted'!C12/'Degrees Granted'!$F$38</f>
        <v>5.5851164194875283E-3</v>
      </c>
      <c r="D12" s="14">
        <f>'Degrees Granted'!D12/'Degrees Granted'!$F$38</f>
        <v>8.4908864485452277E-4</v>
      </c>
      <c r="E12" s="14"/>
      <c r="F12" s="14"/>
      <c r="G12" s="18"/>
      <c r="H12" s="14">
        <f>'Degrees Granted'!H12/'Degrees Granted'!$K$38</f>
        <v>1.029282693688662E-2</v>
      </c>
      <c r="I12" s="14">
        <f>'Degrees Granted'!I12/'Degrees Granted'!$K$38</f>
        <v>2.1543126146971992E-3</v>
      </c>
      <c r="J12" s="14"/>
      <c r="K12" s="14"/>
      <c r="L12" s="18"/>
      <c r="M12" s="14"/>
      <c r="N12" s="14"/>
      <c r="O12" s="14"/>
      <c r="P12" s="14"/>
      <c r="Q12" s="18"/>
      <c r="R12" s="14">
        <f>'Degrees Granted'!R12/'Degrees Granted'!$U$38</f>
        <v>2.1381578947368422E-2</v>
      </c>
      <c r="S12" s="14"/>
      <c r="T12" s="14"/>
      <c r="U12" s="14"/>
      <c r="V12" s="18"/>
      <c r="W12" s="14"/>
      <c r="X12" s="14"/>
      <c r="Y12" s="14"/>
      <c r="Z12" s="14"/>
      <c r="AA12" s="18"/>
      <c r="AB12" s="14"/>
      <c r="AC12" s="14"/>
      <c r="AD12" s="14"/>
      <c r="AE12" s="18"/>
      <c r="AF12" s="14">
        <f>'Degrees Granted'!AG12/'Degrees Granted'!$AI$38</f>
        <v>1.3706140350877192E-2</v>
      </c>
      <c r="AG12" s="14"/>
      <c r="AH12" s="14"/>
      <c r="AI12" s="18"/>
      <c r="AJ12" s="14">
        <f>'Degrees Granted'!AK12/'Degrees Granted'!$AM$38</f>
        <v>6.2909230966747979E-3</v>
      </c>
      <c r="AK12" s="14"/>
      <c r="AL12" s="14"/>
      <c r="AM12" s="18"/>
      <c r="AN12" s="14">
        <f>'Degrees Granted'!AO12/'Degrees Granted'!$AQ$38</f>
        <v>4.3668122270742356E-3</v>
      </c>
      <c r="AO12" s="14">
        <f>'Degrees Granted'!AP12/'Degrees Granted'!$AQ$38</f>
        <v>3.0231776956667787E-3</v>
      </c>
      <c r="AP12" s="14"/>
      <c r="AQ12" s="18"/>
      <c r="AR12" s="14">
        <f>'Degrees Granted'!AS12/'Degrees Granted'!$AU$38</f>
        <v>1.0997643362136685E-2</v>
      </c>
      <c r="AS12" s="14"/>
      <c r="AT12" s="14"/>
      <c r="AU12" s="18"/>
      <c r="AV12" s="20"/>
      <c r="AW12" s="20"/>
      <c r="AX12" s="18"/>
      <c r="AY12" s="20"/>
    </row>
    <row r="13" spans="1:51" x14ac:dyDescent="0.2">
      <c r="A13" s="1" t="s">
        <v>27</v>
      </c>
      <c r="B13" s="18"/>
      <c r="C13" s="14">
        <f>'Degrees Granted'!C13/'Degrees Granted'!$F$38</f>
        <v>5.4907732367259141E-3</v>
      </c>
      <c r="D13" s="14">
        <f>'Degrees Granted'!D13/'Degrees Granted'!$F$38</f>
        <v>1.7925204724706593E-3</v>
      </c>
      <c r="E13" s="14"/>
      <c r="F13" s="14">
        <f>'Degrees Granted'!F13/'Degrees Granted'!$F$38</f>
        <v>3.773727310464546E-4</v>
      </c>
      <c r="G13" s="18"/>
      <c r="H13" s="14">
        <f>'Degrees Granted'!H13/'Degrees Granted'!$K$38</f>
        <v>8.6970398148886931E-3</v>
      </c>
      <c r="I13" s="14">
        <f>'Degrees Granted'!I13/'Degrees Granted'!$K$38</f>
        <v>1.7553658341977181E-3</v>
      </c>
      <c r="J13" s="14"/>
      <c r="K13" s="14">
        <f>'Degrees Granted'!K13/'Degrees Granted'!$K$38</f>
        <v>1.1170509853985478E-3</v>
      </c>
      <c r="L13" s="18"/>
      <c r="M13" s="14">
        <f>'Degrees Granted'!M13/'Degrees Granted'!$P$38</f>
        <v>6.9703759024147376E-3</v>
      </c>
      <c r="N13" s="14">
        <f>'Degrees Granted'!N13/'Degrees Granted'!$P$38</f>
        <v>3.3607169529499626E-3</v>
      </c>
      <c r="O13" s="14"/>
      <c r="P13" s="14">
        <f>'Degrees Granted'!P13/'Degrees Granted'!$P$38</f>
        <v>4.978839930296241E-4</v>
      </c>
      <c r="Q13" s="18"/>
      <c r="R13" s="14">
        <f>'Degrees Granted'!R13/'Degrees Granted'!$U$38</f>
        <v>3.2894736842105261E-3</v>
      </c>
      <c r="S13" s="14"/>
      <c r="T13" s="14"/>
      <c r="U13" s="14"/>
      <c r="V13" s="18"/>
      <c r="W13" s="14">
        <f>'Degrees Granted'!W13/'Degrees Granted'!$Z$38</f>
        <v>3.8325053229240598E-3</v>
      </c>
      <c r="X13" s="14">
        <f>'Degrees Granted'!X13/'Degrees Granted'!$Z$38</f>
        <v>2.5550035486160399E-3</v>
      </c>
      <c r="Y13" s="14"/>
      <c r="Z13" s="14"/>
      <c r="AA13" s="18"/>
      <c r="AB13" s="14">
        <f>'Degrees Granted'!AB13/'Degrees Granted'!$AD$38</f>
        <v>5.5853440571939231E-3</v>
      </c>
      <c r="AC13" s="14">
        <f>'Degrees Granted'!AC13/'Degrees Granted'!$AD$38</f>
        <v>1.5638963360142986E-3</v>
      </c>
      <c r="AD13" s="14"/>
      <c r="AE13" s="18"/>
      <c r="AF13" s="14"/>
      <c r="AG13" s="14"/>
      <c r="AH13" s="14"/>
      <c r="AI13" s="18"/>
      <c r="AJ13" s="14">
        <f>'Degrees Granted'!AK13/'Degrees Granted'!$AM$38</f>
        <v>3.2096546411606113E-3</v>
      </c>
      <c r="AK13" s="14">
        <f>'Degrees Granted'!AL13/'Degrees Granted'!$AM$38</f>
        <v>1.6690204134035178E-3</v>
      </c>
      <c r="AL13" s="14"/>
      <c r="AM13" s="18"/>
      <c r="AN13" s="14">
        <f>'Degrees Granted'!AO13/'Degrees Granted'!$AQ$38</f>
        <v>6.5502183406113534E-3</v>
      </c>
      <c r="AO13" s="14">
        <f>'Degrees Granted'!AP13/'Degrees Granted'!$AQ$38</f>
        <v>1.3436345314074571E-3</v>
      </c>
      <c r="AP13" s="14">
        <f>'Degrees Granted'!AQ13/'Degrees Granted'!$AQ$38</f>
        <v>3.3590863285186428E-4</v>
      </c>
      <c r="AQ13" s="18"/>
      <c r="AR13" s="14">
        <f>'Degrees Granted'!AS13/'Degrees Granted'!$AU$38</f>
        <v>1.5710919088766694E-3</v>
      </c>
      <c r="AS13" s="14"/>
      <c r="AT13" s="14"/>
      <c r="AU13" s="18"/>
      <c r="AV13" s="20"/>
      <c r="AW13" s="20"/>
      <c r="AX13" s="18"/>
      <c r="AY13" s="20"/>
    </row>
    <row r="14" spans="1:51" x14ac:dyDescent="0.2">
      <c r="A14" s="1" t="s">
        <v>28</v>
      </c>
      <c r="B14" s="18"/>
      <c r="C14" s="14">
        <f>'Degrees Granted'!C14/'Degrees Granted'!$F$38</f>
        <v>9.6796105513415609E-3</v>
      </c>
      <c r="D14" s="14">
        <f>'Degrees Granted'!D14/'Degrees Granted'!$F$38</f>
        <v>1.2641986490056229E-3</v>
      </c>
      <c r="E14" s="14"/>
      <c r="F14" s="14">
        <f>'Degrees Granted'!F14/'Degrees Granted'!$F$38</f>
        <v>3.2076682138948637E-4</v>
      </c>
      <c r="G14" s="18"/>
      <c r="H14" s="14">
        <f>'Degrees Granted'!H14/'Degrees Granted'!$K$38</f>
        <v>6.223569775791909E-3</v>
      </c>
      <c r="I14" s="14">
        <f>'Degrees Granted'!I14/'Degrees Granted'!$K$38</f>
        <v>1.9149445463975106E-3</v>
      </c>
      <c r="J14" s="14"/>
      <c r="K14" s="14">
        <f>'Degrees Granted'!K14/'Degrees Granted'!$K$38</f>
        <v>2.3936806829968882E-4</v>
      </c>
      <c r="L14" s="18"/>
      <c r="M14" s="14">
        <f>'Degrees Granted'!M14/'Degrees Granted'!$P$38</f>
        <v>5.003734129947722E-2</v>
      </c>
      <c r="N14" s="14">
        <f>'Degrees Granted'!N14/'Degrees Granted'!$P$38</f>
        <v>3.3607169529499626E-3</v>
      </c>
      <c r="O14" s="14"/>
      <c r="P14" s="14">
        <f>'Degrees Granted'!P14/'Degrees Granted'!$P$38</f>
        <v>1.2447099825740602E-3</v>
      </c>
      <c r="Q14" s="18"/>
      <c r="R14" s="14"/>
      <c r="S14" s="14"/>
      <c r="T14" s="14"/>
      <c r="U14" s="14"/>
      <c r="V14" s="18"/>
      <c r="W14" s="14"/>
      <c r="X14" s="14"/>
      <c r="Y14" s="14"/>
      <c r="Z14" s="14"/>
      <c r="AA14" s="18"/>
      <c r="AB14" s="14"/>
      <c r="AC14" s="14"/>
      <c r="AD14" s="14"/>
      <c r="AE14" s="18"/>
      <c r="AF14" s="14"/>
      <c r="AG14" s="14"/>
      <c r="AH14" s="14"/>
      <c r="AI14" s="18"/>
      <c r="AJ14" s="14"/>
      <c r="AK14" s="14"/>
      <c r="AL14" s="14"/>
      <c r="AM14" s="18"/>
      <c r="AN14" s="14">
        <f>'Degrees Granted'!AO14/'Degrees Granted'!$AQ$38</f>
        <v>5.5424924420557605E-3</v>
      </c>
      <c r="AO14" s="14">
        <f>'Degrees Granted'!AP14/'Degrees Granted'!$AQ$38</f>
        <v>2.6872690628149142E-3</v>
      </c>
      <c r="AP14" s="14">
        <f>'Degrees Granted'!AQ14/'Degrees Granted'!$AQ$38</f>
        <v>6.7181726570372856E-4</v>
      </c>
      <c r="AQ14" s="18"/>
      <c r="AR14" s="14"/>
      <c r="AS14" s="14"/>
      <c r="AT14" s="14"/>
      <c r="AU14" s="18"/>
      <c r="AV14" s="20"/>
      <c r="AW14" s="20"/>
      <c r="AX14" s="18"/>
      <c r="AY14" s="20"/>
    </row>
    <row r="15" spans="1:51" x14ac:dyDescent="0.2">
      <c r="A15" s="1" t="s">
        <v>29</v>
      </c>
      <c r="B15" s="18"/>
      <c r="C15" s="14">
        <f>'Degrees Granted'!C15/'Degrees Granted'!$F$38</f>
        <v>2.7925582097437641E-3</v>
      </c>
      <c r="D15" s="14">
        <f>'Degrees Granted'!D15/'Degrees Granted'!$F$38</f>
        <v>1.4151477414242046E-3</v>
      </c>
      <c r="E15" s="14">
        <f>'Degrees Granted'!E15/'Degrees Granted'!$F$38</f>
        <v>1.2132533303143515E-2</v>
      </c>
      <c r="F15" s="14"/>
      <c r="G15" s="18"/>
      <c r="H15" s="14"/>
      <c r="I15" s="14">
        <f>'Degrees Granted'!I15/'Degrees Granted'!$K$38</f>
        <v>5.9842017074922208E-3</v>
      </c>
      <c r="J15" s="14">
        <f>'Degrees Granted'!J15/'Degrees Granted'!$K$38</f>
        <v>3.3192372137556853E-2</v>
      </c>
      <c r="K15" s="14"/>
      <c r="L15" s="18"/>
      <c r="M15" s="14"/>
      <c r="N15" s="14"/>
      <c r="O15" s="14">
        <f>'Degrees Granted'!O15/'Degrees Granted'!$P$38</f>
        <v>2.8254916604431166E-2</v>
      </c>
      <c r="P15" s="14"/>
      <c r="Q15" s="18"/>
      <c r="R15" s="14"/>
      <c r="S15" s="14"/>
      <c r="T15" s="14"/>
      <c r="U15" s="14"/>
      <c r="V15" s="18"/>
      <c r="W15" s="14"/>
      <c r="X15" s="14"/>
      <c r="Y15" s="14"/>
      <c r="Z15" s="14"/>
      <c r="AA15" s="18"/>
      <c r="AB15" s="14"/>
      <c r="AC15" s="14"/>
      <c r="AD15" s="14"/>
      <c r="AE15" s="18"/>
      <c r="AF15" s="14">
        <f>'Degrees Granted'!AG15/'Degrees Granted'!$AI$38</f>
        <v>1.5350877192982455E-2</v>
      </c>
      <c r="AG15" s="14"/>
      <c r="AH15" s="14"/>
      <c r="AI15" s="18"/>
      <c r="AJ15" s="14">
        <f>'Degrees Granted'!AK15/'Degrees Granted'!$AM$38</f>
        <v>1.5406342277570933E-2</v>
      </c>
      <c r="AK15" s="14"/>
      <c r="AL15" s="14"/>
      <c r="AM15" s="18"/>
      <c r="AN15" s="14"/>
      <c r="AO15" s="14"/>
      <c r="AP15" s="14"/>
      <c r="AQ15" s="18"/>
      <c r="AR15" s="14"/>
      <c r="AS15" s="14"/>
      <c r="AT15" s="14"/>
      <c r="AU15" s="18"/>
      <c r="AV15" s="20"/>
      <c r="AW15" s="20"/>
      <c r="AX15" s="18"/>
      <c r="AY15" s="20"/>
    </row>
    <row r="16" spans="1:51" x14ac:dyDescent="0.2">
      <c r="A16" s="1" t="s">
        <v>30</v>
      </c>
      <c r="B16" s="18"/>
      <c r="C16" s="14">
        <f>'Degrees Granted'!C16/'Degrees Granted'!$F$38</f>
        <v>3.0623797124419788E-2</v>
      </c>
      <c r="D16" s="14">
        <f>'Degrees Granted'!D16/'Degrees Granted'!$F$38</f>
        <v>2.8680327559530549E-3</v>
      </c>
      <c r="E16" s="14"/>
      <c r="F16" s="14">
        <f>'Degrees Granted'!F16/'Degrees Granted'!$F$38</f>
        <v>7.736140986452319E-4</v>
      </c>
      <c r="G16" s="18"/>
      <c r="H16" s="14">
        <f>'Degrees Granted'!H16/'Degrees Granted'!$K$38</f>
        <v>2.226123035187106E-2</v>
      </c>
      <c r="I16" s="14">
        <f>'Degrees Granted'!I16/'Degrees Granted'!$K$38</f>
        <v>2.3936806829968882E-3</v>
      </c>
      <c r="J16" s="14"/>
      <c r="K16" s="14">
        <f>'Degrees Granted'!K16/'Degrees Granted'!$K$38</f>
        <v>8.7768291709885906E-4</v>
      </c>
      <c r="L16" s="18"/>
      <c r="M16" s="14">
        <f>'Degrees Granted'!M16/'Degrees Granted'!$P$38</f>
        <v>3.3482698531242222E-2</v>
      </c>
      <c r="N16" s="14">
        <f>'Degrees Granted'!N16/'Degrees Granted'!$P$38</f>
        <v>2.7383619616629324E-3</v>
      </c>
      <c r="O16" s="14"/>
      <c r="P16" s="14">
        <f>'Degrees Granted'!P16/'Degrees Granted'!$P$38</f>
        <v>1.9915359721184964E-3</v>
      </c>
      <c r="Q16" s="18"/>
      <c r="R16" s="14">
        <f>'Degrees Granted'!R16/'Degrees Granted'!$U$38</f>
        <v>9.3201754385964907E-3</v>
      </c>
      <c r="S16" s="14"/>
      <c r="T16" s="14"/>
      <c r="U16" s="14"/>
      <c r="V16" s="18"/>
      <c r="W16" s="14">
        <f>'Degrees Granted'!W16/'Degrees Granted'!$Z$38</f>
        <v>4.7551454932576294E-2</v>
      </c>
      <c r="X16" s="14">
        <f>'Degrees Granted'!X16/'Degrees Granted'!$Z$38</f>
        <v>1.7033356990773599E-3</v>
      </c>
      <c r="Y16" s="14"/>
      <c r="Z16" s="14">
        <f>'Degrees Granted'!Z16/'Degrees Granted'!$Z$38</f>
        <v>1.98722498225692E-3</v>
      </c>
      <c r="AA16" s="18"/>
      <c r="AB16" s="14">
        <f>'Degrees Granted'!AB16/'Degrees Granted'!$AD$38</f>
        <v>6.0545129579982128E-2</v>
      </c>
      <c r="AC16" s="14">
        <f>'Degrees Granted'!AC16/'Degrees Granted'!$AD$38</f>
        <v>6.4789991063449511E-3</v>
      </c>
      <c r="AD16" s="14"/>
      <c r="AE16" s="18"/>
      <c r="AF16" s="14">
        <f>'Degrees Granted'!AG16/'Degrees Granted'!$AI$38</f>
        <v>1.5899122807017545E-2</v>
      </c>
      <c r="AG16" s="14">
        <f>'Degrees Granted'!AH16/'Degrees Granted'!$AI$38</f>
        <v>5.4824561403508769E-4</v>
      </c>
      <c r="AH16" s="14"/>
      <c r="AI16" s="18"/>
      <c r="AJ16" s="14">
        <f>'Degrees Granted'!AK16/'Degrees Granted'!$AM$38</f>
        <v>3.1326229297727562E-2</v>
      </c>
      <c r="AK16" s="14">
        <f>'Degrees Granted'!AL16/'Degrees Granted'!$AM$38</f>
        <v>3.4664270124534599E-3</v>
      </c>
      <c r="AL16" s="14"/>
      <c r="AM16" s="18"/>
      <c r="AN16" s="14">
        <f>'Degrees Granted'!AO16/'Degrees Granted'!$AQ$38</f>
        <v>1.7635203224722874E-2</v>
      </c>
      <c r="AO16" s="14">
        <f>'Degrees Granted'!AP16/'Degrees Granted'!$AQ$38</f>
        <v>3.3590863285186431E-3</v>
      </c>
      <c r="AP16" s="14"/>
      <c r="AQ16" s="18"/>
      <c r="AR16" s="14">
        <f>'Degrees Granted'!AS16/'Degrees Granted'!$AU$38</f>
        <v>2.9065200314218383E-2</v>
      </c>
      <c r="AS16" s="14">
        <f>'Degrees Granted'!AT16/'Degrees Granted'!$AU$38</f>
        <v>4.3205027494108402E-3</v>
      </c>
      <c r="AT16" s="14"/>
      <c r="AU16" s="18"/>
      <c r="AV16" s="20"/>
      <c r="AW16" s="20"/>
      <c r="AX16" s="18"/>
      <c r="AY16" s="20"/>
    </row>
    <row r="17" spans="1:51" x14ac:dyDescent="0.2">
      <c r="A17" s="1" t="s">
        <v>31</v>
      </c>
      <c r="B17" s="18"/>
      <c r="C17" s="14">
        <f>'Degrees Granted'!C17/'Degrees Granted'!$F$38</f>
        <v>1.5264726970829088E-2</v>
      </c>
      <c r="D17" s="14">
        <f>'Degrees Granted'!D17/'Degrees Granted'!$F$38</f>
        <v>5.8492773312200457E-4</v>
      </c>
      <c r="E17" s="14"/>
      <c r="F17" s="14"/>
      <c r="G17" s="18"/>
      <c r="H17" s="14"/>
      <c r="I17" s="14"/>
      <c r="J17" s="14"/>
      <c r="K17" s="14"/>
      <c r="L17" s="18"/>
      <c r="M17" s="14">
        <f>'Degrees Granted'!M17/'Degrees Granted'!$P$38</f>
        <v>3.7341299477221808E-3</v>
      </c>
      <c r="N17" s="14">
        <f>'Degrees Granted'!N17/'Degrees Granted'!$P$38</f>
        <v>9.9576798605924819E-4</v>
      </c>
      <c r="O17" s="14"/>
      <c r="P17" s="14"/>
      <c r="Q17" s="18"/>
      <c r="R17" s="14"/>
      <c r="S17" s="14"/>
      <c r="T17" s="14"/>
      <c r="U17" s="14"/>
      <c r="V17" s="18"/>
      <c r="W17" s="14">
        <f>'Degrees Granted'!W17/'Degrees Granted'!$Z$38</f>
        <v>3.1227821149751598E-3</v>
      </c>
      <c r="X17" s="14">
        <f>'Degrees Granted'!X17/'Degrees Granted'!$Z$38</f>
        <v>7.0972320794889996E-4</v>
      </c>
      <c r="Y17" s="14"/>
      <c r="Z17" s="14"/>
      <c r="AA17" s="18"/>
      <c r="AB17" s="14">
        <f>'Degrees Granted'!AB17/'Degrees Granted'!$AD$38</f>
        <v>1.4968722073279714E-2</v>
      </c>
      <c r="AC17" s="14">
        <f>'Degrees Granted'!AC17/'Degrees Granted'!$AD$38</f>
        <v>1.1170688114387846E-3</v>
      </c>
      <c r="AD17" s="14"/>
      <c r="AE17" s="18"/>
      <c r="AF17" s="14">
        <f>'Degrees Granted'!AG17/'Degrees Granted'!$AI$38</f>
        <v>1.425438596491228E-2</v>
      </c>
      <c r="AG17" s="14">
        <f>'Degrees Granted'!AH17/'Degrees Granted'!$AI$38</f>
        <v>3.8377192982456138E-3</v>
      </c>
      <c r="AH17" s="14"/>
      <c r="AI17" s="18"/>
      <c r="AJ17" s="14">
        <f>'Degrees Granted'!AK17/'Degrees Granted'!$AM$38</f>
        <v>4.7888047246116318E-2</v>
      </c>
      <c r="AK17" s="14">
        <f>'Degrees Granted'!AL17/'Degrees Granted'!$AM$38</f>
        <v>7.7031711387854664E-4</v>
      </c>
      <c r="AL17" s="14"/>
      <c r="AM17" s="18"/>
      <c r="AN17" s="14">
        <f>'Degrees Granted'!AO17/'Degrees Granted'!$AQ$38</f>
        <v>1.1420893516963387E-2</v>
      </c>
      <c r="AO17" s="14"/>
      <c r="AP17" s="14"/>
      <c r="AQ17" s="18"/>
      <c r="AR17" s="14">
        <f>'Degrees Granted'!AS17/'Degrees Granted'!$AU$38</f>
        <v>3.9277297721916735E-4</v>
      </c>
      <c r="AS17" s="14">
        <f>'Degrees Granted'!AT17/'Degrees Granted'!$AU$38</f>
        <v>0</v>
      </c>
      <c r="AT17" s="14"/>
      <c r="AU17" s="18"/>
      <c r="AV17" s="20">
        <f>'Degrees Granted'!AW17/'Degrees Granted'!$AX$38</f>
        <v>0.165402124430956</v>
      </c>
      <c r="AW17" s="20"/>
      <c r="AX17" s="18"/>
      <c r="AY17" s="20">
        <f>'Degrees Granted'!AZ17/'Degrees Granted'!$AZ$38</f>
        <v>1</v>
      </c>
    </row>
    <row r="18" spans="1:51" x14ac:dyDescent="0.2">
      <c r="A18" s="1" t="s">
        <v>32</v>
      </c>
      <c r="B18" s="18"/>
      <c r="C18" s="14">
        <f>'Degrees Granted'!C18/'Degrees Granted'!$F$38</f>
        <v>0</v>
      </c>
      <c r="D18" s="14">
        <f>'Degrees Granted'!D18/'Degrees Granted'!$F$38</f>
        <v>5.9436205139816595E-3</v>
      </c>
      <c r="E18" s="14"/>
      <c r="F18" s="14">
        <f>'Degrees Granted'!F18/'Degrees Granted'!$F$38</f>
        <v>1.320804558662591E-4</v>
      </c>
      <c r="G18" s="18"/>
      <c r="H18" s="14"/>
      <c r="I18" s="14"/>
      <c r="J18" s="14"/>
      <c r="K18" s="14"/>
      <c r="L18" s="18"/>
      <c r="M18" s="14"/>
      <c r="N18" s="14">
        <f>'Degrees Granted'!N18/'Degrees Granted'!$P$38</f>
        <v>2.0164301717699777E-2</v>
      </c>
      <c r="O18" s="14"/>
      <c r="P18" s="14">
        <f>'Degrees Granted'!P18/'Degrees Granted'!$P$38</f>
        <v>8.712969878018422E-4</v>
      </c>
      <c r="Q18" s="18"/>
      <c r="R18" s="14"/>
      <c r="S18" s="14"/>
      <c r="T18" s="14"/>
      <c r="U18" s="14"/>
      <c r="V18" s="18"/>
      <c r="W18" s="14">
        <f>'Degrees Granted'!W18/'Degrees Granted'!$Z$38</f>
        <v>0</v>
      </c>
      <c r="X18" s="14">
        <f>'Degrees Granted'!X18/'Degrees Granted'!$Z$38</f>
        <v>2.1717530163236336E-2</v>
      </c>
      <c r="Y18" s="14"/>
      <c r="Z18" s="14"/>
      <c r="AA18" s="18"/>
      <c r="AB18" s="14"/>
      <c r="AC18" s="14"/>
      <c r="AD18" s="14"/>
      <c r="AE18" s="18"/>
      <c r="AF18" s="14"/>
      <c r="AG18" s="14"/>
      <c r="AH18" s="14"/>
      <c r="AI18" s="18"/>
      <c r="AJ18" s="14"/>
      <c r="AK18" s="14"/>
      <c r="AL18" s="14"/>
      <c r="AM18" s="18"/>
      <c r="AN18" s="14"/>
      <c r="AO18" s="14"/>
      <c r="AP18" s="14"/>
      <c r="AQ18" s="18"/>
      <c r="AR18" s="14"/>
      <c r="AS18" s="14"/>
      <c r="AT18" s="14"/>
      <c r="AU18" s="18"/>
      <c r="AV18" s="20"/>
      <c r="AW18" s="20"/>
      <c r="AX18" s="18"/>
      <c r="AY18" s="20"/>
    </row>
    <row r="19" spans="1:51" x14ac:dyDescent="0.2">
      <c r="A19" s="1" t="s">
        <v>33</v>
      </c>
      <c r="B19" s="18"/>
      <c r="C19" s="14">
        <f>'Degrees Granted'!C19/'Degrees Granted'!$F$38</f>
        <v>2.4925468885618324E-2</v>
      </c>
      <c r="D19" s="14">
        <f>'Degrees Granted'!D19/'Degrees Granted'!$F$38</f>
        <v>2.6604777538775048E-3</v>
      </c>
      <c r="E19" s="14"/>
      <c r="F19" s="14">
        <f>'Degrees Granted'!F19/'Degrees Granted'!$F$38</f>
        <v>8.8682591795916825E-4</v>
      </c>
      <c r="G19" s="18"/>
      <c r="H19" s="14">
        <f>'Degrees Granted'!H19/'Degrees Granted'!$K$38</f>
        <v>2.6170908800765978E-2</v>
      </c>
      <c r="I19" s="14">
        <f>'Degrees Granted'!I19/'Degrees Granted'!$K$38</f>
        <v>4.3086252293943984E-3</v>
      </c>
      <c r="J19" s="14"/>
      <c r="K19" s="14">
        <f>'Degrees Granted'!K19/'Degrees Granted'!$K$38</f>
        <v>2.3936806829968882E-3</v>
      </c>
      <c r="L19" s="18"/>
      <c r="M19" s="14">
        <f>'Degrees Granted'!M19/'Degrees Granted'!$P$38</f>
        <v>1.7425939756036842E-2</v>
      </c>
      <c r="N19" s="14">
        <f>'Degrees Granted'!N19/'Degrees Granted'!$P$38</f>
        <v>1.2447099825740602E-3</v>
      </c>
      <c r="O19" s="14"/>
      <c r="P19" s="14">
        <f>'Degrees Granted'!P19/'Degrees Granted'!$P$38</f>
        <v>1.4936519790888724E-3</v>
      </c>
      <c r="Q19" s="18"/>
      <c r="R19" s="14">
        <f>'Degrees Granted'!R19/'Degrees Granted'!$U$38</f>
        <v>3.1798245614035089E-2</v>
      </c>
      <c r="S19" s="14">
        <f>'Degrees Granted'!S19/'Degrees Granted'!$U$38</f>
        <v>5.4824561403508769E-4</v>
      </c>
      <c r="T19" s="14"/>
      <c r="U19" s="14"/>
      <c r="V19" s="18"/>
      <c r="W19" s="14">
        <f>'Degrees Granted'!W19/'Degrees Granted'!$Z$38</f>
        <v>3.1085876508161817E-2</v>
      </c>
      <c r="X19" s="14">
        <f>'Degrees Granted'!X19/'Degrees Granted'!$Z$38</f>
        <v>1.98722498225692E-3</v>
      </c>
      <c r="Y19" s="14"/>
      <c r="Z19" s="14">
        <f>'Degrees Granted'!Z19/'Degrees Granted'!$Z$38</f>
        <v>5.6777856635911999E-4</v>
      </c>
      <c r="AA19" s="18"/>
      <c r="AB19" s="14">
        <f>'Degrees Granted'!AB19/'Degrees Granted'!$AD$38</f>
        <v>3.9320822162645222E-2</v>
      </c>
      <c r="AC19" s="14">
        <f>'Degrees Granted'!AC19/'Degrees Granted'!$AD$38</f>
        <v>4.9151027703306528E-3</v>
      </c>
      <c r="AD19" s="14"/>
      <c r="AE19" s="18"/>
      <c r="AF19" s="14">
        <f>'Degrees Granted'!AG19/'Degrees Granted'!$AI$38</f>
        <v>3.2346491228070179E-2</v>
      </c>
      <c r="AG19" s="14">
        <f>'Degrees Granted'!AH19/'Degrees Granted'!$AI$38</f>
        <v>4.9342105263157892E-3</v>
      </c>
      <c r="AH19" s="14"/>
      <c r="AI19" s="18"/>
      <c r="AJ19" s="14">
        <f>'Degrees Granted'!AK19/'Degrees Granted'!$AM$38</f>
        <v>2.2082423931185004E-2</v>
      </c>
      <c r="AK19" s="14">
        <f>'Degrees Granted'!AL19/'Degrees Granted'!$AM$38</f>
        <v>2.8244960842213379E-3</v>
      </c>
      <c r="AL19" s="14"/>
      <c r="AM19" s="18"/>
      <c r="AN19" s="14">
        <f>'Degrees Granted'!AO19/'Degrees Granted'!$AQ$38</f>
        <v>1.6123614376889486E-2</v>
      </c>
      <c r="AO19" s="14">
        <f>'Degrees Granted'!AP19/'Degrees Granted'!$AQ$38</f>
        <v>1.5115888478333893E-3</v>
      </c>
      <c r="AP19" s="14">
        <f>'Degrees Granted'!AQ19/'Degrees Granted'!$AQ$38</f>
        <v>1.6795431642593214E-4</v>
      </c>
      <c r="AQ19" s="18"/>
      <c r="AR19" s="14">
        <f>'Degrees Granted'!AS19/'Degrees Granted'!$AU$38</f>
        <v>2.8672427336999214E-2</v>
      </c>
      <c r="AS19" s="14"/>
      <c r="AT19" s="14"/>
      <c r="AU19" s="18"/>
      <c r="AV19" s="20"/>
      <c r="AW19" s="20"/>
      <c r="AX19" s="18"/>
      <c r="AY19" s="20"/>
    </row>
    <row r="20" spans="1:51" x14ac:dyDescent="0.2">
      <c r="A20" s="1" t="s">
        <v>34</v>
      </c>
      <c r="B20" s="18"/>
      <c r="C20" s="14">
        <f>'Degrees Granted'!C20/'Degrees Granted'!$F$38</f>
        <v>2.9812445752669912E-3</v>
      </c>
      <c r="D20" s="14">
        <f>'Degrees Granted'!D20/'Degrees Granted'!$F$38</f>
        <v>1.7359145628136911E-3</v>
      </c>
      <c r="E20" s="14"/>
      <c r="F20" s="14">
        <f>'Degrees Granted'!F20/'Degrees Granted'!$F$38</f>
        <v>3.0189818483716368E-4</v>
      </c>
      <c r="G20" s="18"/>
      <c r="H20" s="14">
        <f>'Degrees Granted'!H20/'Degrees Granted'!$K$38</f>
        <v>4.3086252293943984E-3</v>
      </c>
      <c r="I20" s="14">
        <f>'Degrees Granted'!I20/'Degrees Granted'!$K$38</f>
        <v>1.4362084097981329E-3</v>
      </c>
      <c r="J20" s="14"/>
      <c r="K20" s="14">
        <f>'Degrees Granted'!K20/'Degrees Granted'!$K$38</f>
        <v>9.574722731987553E-4</v>
      </c>
      <c r="L20" s="18"/>
      <c r="M20" s="14">
        <f>'Degrees Granted'!M20/'Degrees Granted'!$P$38</f>
        <v>1.8670649738610904E-3</v>
      </c>
      <c r="N20" s="14">
        <f>'Degrees Granted'!N20/'Degrees Granted'!$P$38</f>
        <v>3.3607169529499626E-3</v>
      </c>
      <c r="O20" s="14"/>
      <c r="P20" s="14">
        <f>'Degrees Granted'!P20/'Degrees Granted'!$P$38</f>
        <v>4.978839930296241E-4</v>
      </c>
      <c r="Q20" s="18"/>
      <c r="R20" s="14">
        <f>'Degrees Granted'!R20/'Degrees Granted'!$U$38</f>
        <v>3.2894736842105261E-3</v>
      </c>
      <c r="S20" s="14"/>
      <c r="T20" s="14"/>
      <c r="U20" s="14"/>
      <c r="V20" s="18"/>
      <c r="W20" s="14">
        <f>'Degrees Granted'!W20/'Degrees Granted'!$Z$38</f>
        <v>2.1291696238466998E-3</v>
      </c>
      <c r="X20" s="14">
        <f>'Degrees Granted'!X20/'Degrees Granted'!$Z$38</f>
        <v>5.6777856635911999E-4</v>
      </c>
      <c r="Y20" s="14"/>
      <c r="Z20" s="14"/>
      <c r="AA20" s="18"/>
      <c r="AB20" s="14">
        <f>'Degrees Granted'!AB20/'Degrees Granted'!$AD$38</f>
        <v>4.2448614834673815E-3</v>
      </c>
      <c r="AC20" s="14">
        <f>'Degrees Granted'!AC20/'Degrees Granted'!$AD$38</f>
        <v>1.7873100983020554E-3</v>
      </c>
      <c r="AD20" s="14"/>
      <c r="AE20" s="18"/>
      <c r="AF20" s="14">
        <f>'Degrees Granted'!AG20/'Degrees Granted'!$AI$38</f>
        <v>4.9342105263157892E-3</v>
      </c>
      <c r="AG20" s="14">
        <f>'Degrees Granted'!AH20/'Degrees Granted'!$AI$38</f>
        <v>2.7412280701754384E-3</v>
      </c>
      <c r="AH20" s="14"/>
      <c r="AI20" s="18"/>
      <c r="AJ20" s="14">
        <f>'Degrees Granted'!AK20/'Degrees Granted'!$AM$38</f>
        <v>2.1825651559892155E-3</v>
      </c>
      <c r="AK20" s="14">
        <f>'Degrees Granted'!AL20/'Degrees Granted'!$AM$38</f>
        <v>2.9528822698677622E-3</v>
      </c>
      <c r="AL20" s="14"/>
      <c r="AM20" s="18"/>
      <c r="AN20" s="14">
        <f>'Degrees Granted'!AO20/'Degrees Granted'!$AQ$38</f>
        <v>1.5115888478333893E-3</v>
      </c>
      <c r="AO20" s="14">
        <f>'Degrees Granted'!AP20/'Degrees Granted'!$AQ$38</f>
        <v>5.0386294927779645E-4</v>
      </c>
      <c r="AP20" s="14"/>
      <c r="AQ20" s="18"/>
      <c r="AR20" s="14">
        <f>'Degrees Granted'!AS20/'Degrees Granted'!$AU$38</f>
        <v>5.4988216810683424E-3</v>
      </c>
      <c r="AS20" s="14">
        <f>'Degrees Granted'!AT20/'Degrees Granted'!$AU$38</f>
        <v>1.5710919088766694E-3</v>
      </c>
      <c r="AT20" s="14"/>
      <c r="AU20" s="18"/>
      <c r="AV20" s="20"/>
      <c r="AW20" s="20"/>
      <c r="AX20" s="18"/>
      <c r="AY20" s="20"/>
    </row>
    <row r="21" spans="1:51" x14ac:dyDescent="0.2">
      <c r="A21" s="1" t="s">
        <v>35</v>
      </c>
      <c r="B21" s="18"/>
      <c r="C21" s="14">
        <f>'Degrees Granted'!C21/'Degrees Granted'!$F$38</f>
        <v>3.4529604890750592E-3</v>
      </c>
      <c r="D21" s="14">
        <f>'Degrees Granted'!D21/'Degrees Granted'!$F$38</f>
        <v>1.886863655232273E-4</v>
      </c>
      <c r="E21" s="14"/>
      <c r="F21" s="14">
        <f>'Degrees Granted'!F21/'Degrees Granted'!$F$38</f>
        <v>5.6605909656968191E-5</v>
      </c>
      <c r="G21" s="18"/>
      <c r="H21" s="14">
        <f>'Degrees Granted'!H21/'Degrees Granted'!$K$38</f>
        <v>4.9469400781935692E-3</v>
      </c>
      <c r="I21" s="14">
        <f>'Degrees Granted'!I21/'Degrees Granted'!$K$38</f>
        <v>7.9789356099896279E-5</v>
      </c>
      <c r="J21" s="14"/>
      <c r="K21" s="14"/>
      <c r="L21" s="18"/>
      <c r="M21" s="14"/>
      <c r="N21" s="14"/>
      <c r="O21" s="14"/>
      <c r="P21" s="14"/>
      <c r="Q21" s="18"/>
      <c r="R21" s="14"/>
      <c r="S21" s="14"/>
      <c r="T21" s="14"/>
      <c r="U21" s="14"/>
      <c r="V21" s="18"/>
      <c r="W21" s="14">
        <f>'Degrees Granted'!W21/'Degrees Granted'!$Z$38</f>
        <v>1.7033356990773598E-2</v>
      </c>
      <c r="X21" s="14">
        <f>'Degrees Granted'!X21/'Degrees Granted'!$Z$38</f>
        <v>8.5166784953867993E-4</v>
      </c>
      <c r="Y21" s="14"/>
      <c r="Z21" s="14">
        <f>'Degrees Granted'!Z21/'Degrees Granted'!$Z$38</f>
        <v>4.2583392476933996E-4</v>
      </c>
      <c r="AA21" s="18"/>
      <c r="AB21" s="14"/>
      <c r="AC21" s="14"/>
      <c r="AD21" s="14"/>
      <c r="AE21" s="18"/>
      <c r="AF21" s="14">
        <f>'Degrees Granted'!AG21/'Degrees Granted'!$AI$38</f>
        <v>5.4824561403508769E-4</v>
      </c>
      <c r="AG21" s="14"/>
      <c r="AH21" s="14"/>
      <c r="AI21" s="18"/>
      <c r="AJ21" s="14"/>
      <c r="AK21" s="14">
        <f>'Degrees Granted'!AL21/'Degrees Granted'!$AM$38</f>
        <v>3.8515855693927332E-4</v>
      </c>
      <c r="AL21" s="14"/>
      <c r="AM21" s="18"/>
      <c r="AN21" s="14"/>
      <c r="AO21" s="14"/>
      <c r="AP21" s="14"/>
      <c r="AQ21" s="18"/>
      <c r="AR21" s="14"/>
      <c r="AS21" s="14"/>
      <c r="AT21" s="14"/>
      <c r="AU21" s="18"/>
      <c r="AV21" s="20"/>
      <c r="AW21" s="20"/>
      <c r="AX21" s="18"/>
      <c r="AY21" s="20"/>
    </row>
    <row r="22" spans="1:51" x14ac:dyDescent="0.2">
      <c r="A22" s="1" t="s">
        <v>36</v>
      </c>
      <c r="B22" s="18"/>
      <c r="C22" s="14">
        <f>'Degrees Granted'!C22/'Degrees Granted'!$F$38</f>
        <v>1.0811728744480924E-2</v>
      </c>
      <c r="D22" s="14">
        <f>'Degrees Granted'!D22/'Degrees Granted'!$F$38</f>
        <v>2.3774482055926639E-3</v>
      </c>
      <c r="E22" s="14"/>
      <c r="F22" s="14">
        <f>'Degrees Granted'!F22/'Degrees Granted'!$F$38</f>
        <v>2.0755500207555002E-4</v>
      </c>
      <c r="G22" s="18"/>
      <c r="H22" s="14">
        <f>'Degrees Granted'!H22/'Degrees Granted'!$K$38</f>
        <v>2.8803957552062553E-2</v>
      </c>
      <c r="I22" s="14">
        <f>'Degrees Granted'!I22/'Degrees Granted'!$K$38</f>
        <v>6.223569775791909E-3</v>
      </c>
      <c r="J22" s="14"/>
      <c r="K22" s="14">
        <f>'Degrees Granted'!K22/'Degrees Granted'!$K$38</f>
        <v>7.1810420489906647E-4</v>
      </c>
      <c r="L22" s="18"/>
      <c r="M22" s="14">
        <f>'Degrees Granted'!M22/'Degrees Granted'!$P$38</f>
        <v>4.4809559372666168E-3</v>
      </c>
      <c r="N22" s="14">
        <f>'Degrees Granted'!N22/'Degrees Granted'!$P$38</f>
        <v>1.3691809808314662E-3</v>
      </c>
      <c r="O22" s="14"/>
      <c r="P22" s="14">
        <f>'Degrees Granted'!P22/'Degrees Granted'!$P$38</f>
        <v>2.4894199651481205E-4</v>
      </c>
      <c r="Q22" s="18"/>
      <c r="R22" s="14"/>
      <c r="S22" s="14"/>
      <c r="T22" s="14"/>
      <c r="U22" s="14"/>
      <c r="V22" s="18"/>
      <c r="W22" s="14"/>
      <c r="X22" s="14"/>
      <c r="Y22" s="14"/>
      <c r="Z22" s="14"/>
      <c r="AA22" s="18"/>
      <c r="AB22" s="14">
        <f>'Degrees Granted'!AB22/'Degrees Granted'!$AD$38</f>
        <v>8.7131367292225207E-3</v>
      </c>
      <c r="AC22" s="14">
        <f>'Degrees Granted'!AC22/'Degrees Granted'!$AD$38</f>
        <v>1.7873100983020554E-3</v>
      </c>
      <c r="AD22" s="14"/>
      <c r="AE22" s="18"/>
      <c r="AF22" s="14">
        <f>'Degrees Granted'!AG22/'Degrees Granted'!$AI$38</f>
        <v>4.1118421052631582E-2</v>
      </c>
      <c r="AG22" s="14">
        <f>'Degrees Granted'!AH22/'Degrees Granted'!$AI$38</f>
        <v>8.2236842105263153E-3</v>
      </c>
      <c r="AH22" s="14"/>
      <c r="AI22" s="18"/>
      <c r="AJ22" s="14"/>
      <c r="AK22" s="14"/>
      <c r="AL22" s="14"/>
      <c r="AM22" s="18"/>
      <c r="AN22" s="14">
        <f>'Degrees Granted'!AO22/'Degrees Granted'!$AQ$38</f>
        <v>1.0413167618407793E-2</v>
      </c>
      <c r="AO22" s="14">
        <f>'Degrees Granted'!AP22/'Degrees Granted'!$AQ$38</f>
        <v>2.3513604299630502E-3</v>
      </c>
      <c r="AP22" s="14"/>
      <c r="AQ22" s="18"/>
      <c r="AR22" s="14"/>
      <c r="AS22" s="14"/>
      <c r="AT22" s="14"/>
      <c r="AU22" s="18"/>
      <c r="AV22" s="20"/>
      <c r="AW22" s="20"/>
      <c r="AX22" s="18"/>
      <c r="AY22" s="20"/>
    </row>
    <row r="23" spans="1:51" x14ac:dyDescent="0.2">
      <c r="A23" s="1" t="s">
        <v>37</v>
      </c>
      <c r="B23" s="18"/>
      <c r="C23" s="14">
        <f>'Degrees Granted'!C23/'Degrees Granted'!$F$38</f>
        <v>3.3208800332088003E-3</v>
      </c>
      <c r="D23" s="14">
        <f>'Degrees Granted'!D23/'Degrees Granted'!$F$38</f>
        <v>5.2832182346503639E-4</v>
      </c>
      <c r="E23" s="14"/>
      <c r="F23" s="14">
        <f>'Degrees Granted'!F23/'Degrees Granted'!$F$38</f>
        <v>1.1321181931393638E-4</v>
      </c>
      <c r="G23" s="18"/>
      <c r="H23" s="14">
        <f>'Degrees Granted'!H23/'Degrees Granted'!$K$38</f>
        <v>2.7926274634963695E-3</v>
      </c>
      <c r="I23" s="14">
        <f>'Degrees Granted'!I23/'Degrees Granted'!$K$38</f>
        <v>3.9894678049948136E-4</v>
      </c>
      <c r="J23" s="14"/>
      <c r="K23" s="14"/>
      <c r="L23" s="18"/>
      <c r="M23" s="14">
        <f>'Degrees Granted'!M23/'Degrees Granted'!$P$38</f>
        <v>4.3564849390092105E-3</v>
      </c>
      <c r="N23" s="14">
        <f>'Degrees Granted'!N23/'Degrees Granted'!$P$38</f>
        <v>1.7425939756036844E-3</v>
      </c>
      <c r="O23" s="14"/>
      <c r="P23" s="14">
        <f>'Degrees Granted'!P23/'Degrees Granted'!$P$38</f>
        <v>4.978839930296241E-4</v>
      </c>
      <c r="Q23" s="18"/>
      <c r="R23" s="14">
        <f>'Degrees Granted'!R23/'Degrees Granted'!$U$38</f>
        <v>1.6447368421052631E-3</v>
      </c>
      <c r="S23" s="14"/>
      <c r="T23" s="14"/>
      <c r="U23" s="14"/>
      <c r="V23" s="18"/>
      <c r="W23" s="14">
        <f>'Degrees Granted'!W23/'Degrees Granted'!$Z$38</f>
        <v>4.9680624556422996E-3</v>
      </c>
      <c r="X23" s="14">
        <f>'Degrees Granted'!X23/'Degrees Granted'!$Z$38</f>
        <v>8.5166784953867993E-4</v>
      </c>
      <c r="Y23" s="14"/>
      <c r="Z23" s="14">
        <f>'Degrees Granted'!Z23/'Degrees Granted'!$Z$38</f>
        <v>2.8388928317955999E-4</v>
      </c>
      <c r="AA23" s="18"/>
      <c r="AB23" s="14">
        <f>'Degrees Granted'!AB23/'Degrees Granted'!$AD$38</f>
        <v>1.3404825737265416E-3</v>
      </c>
      <c r="AC23" s="14"/>
      <c r="AD23" s="14"/>
      <c r="AE23" s="18"/>
      <c r="AF23" s="14">
        <f>'Degrees Granted'!AG23/'Degrees Granted'!$AI$38</f>
        <v>5.4824561403508769E-3</v>
      </c>
      <c r="AG23" s="14"/>
      <c r="AH23" s="14"/>
      <c r="AI23" s="18"/>
      <c r="AJ23" s="14">
        <f>'Degrees Granted'!AK23/'Degrees Granted'!$AM$38</f>
        <v>2.4393375272820646E-3</v>
      </c>
      <c r="AK23" s="14"/>
      <c r="AL23" s="14"/>
      <c r="AM23" s="18"/>
      <c r="AN23" s="14">
        <f>'Degrees Granted'!AO23/'Degrees Granted'!$AQ$38</f>
        <v>4.5347665435001676E-3</v>
      </c>
      <c r="AO23" s="14">
        <f>'Degrees Granted'!AP23/'Degrees Granted'!$AQ$38</f>
        <v>5.0386294927779645E-4</v>
      </c>
      <c r="AP23" s="14"/>
      <c r="AQ23" s="18"/>
      <c r="AR23" s="14">
        <f>'Degrees Granted'!AS23/'Degrees Granted'!$AU$38</f>
        <v>2.3566378633150041E-3</v>
      </c>
      <c r="AS23" s="14"/>
      <c r="AT23" s="14"/>
      <c r="AU23" s="18"/>
      <c r="AV23" s="20"/>
      <c r="AW23" s="20"/>
      <c r="AX23" s="18"/>
      <c r="AY23" s="20"/>
    </row>
    <row r="24" spans="1:51" x14ac:dyDescent="0.2">
      <c r="A24" s="1" t="s">
        <v>38</v>
      </c>
      <c r="B24" s="18"/>
      <c r="C24" s="14">
        <f>'Degrees Granted'!C24/'Degrees Granted'!$F$38</f>
        <v>6.5285482471036643E-3</v>
      </c>
      <c r="D24" s="14">
        <f>'Degrees Granted'!D24/'Degrees Granted'!$F$38</f>
        <v>2.5095286614589228E-3</v>
      </c>
      <c r="E24" s="14"/>
      <c r="F24" s="14">
        <f>'Degrees Granted'!F24/'Degrees Granted'!$F$38</f>
        <v>2.0755500207555004E-3</v>
      </c>
      <c r="G24" s="18"/>
      <c r="H24" s="14">
        <f>'Degrees Granted'!H24/'Degrees Granted'!$K$38</f>
        <v>5.9842017074922208E-3</v>
      </c>
      <c r="I24" s="14">
        <f>'Degrees Granted'!I24/'Degrees Granted'!$K$38</f>
        <v>3.1117848878959545E-3</v>
      </c>
      <c r="J24" s="14"/>
      <c r="K24" s="14">
        <f>'Degrees Granted'!K24/'Degrees Granted'!$K$38</f>
        <v>3.9096784488949175E-3</v>
      </c>
      <c r="L24" s="18"/>
      <c r="M24" s="14">
        <f>'Degrees Granted'!M24/'Degrees Granted'!$P$38</f>
        <v>7.7172018919591731E-3</v>
      </c>
      <c r="N24" s="14">
        <f>'Degrees Granted'!N24/'Degrees Granted'!$P$38</f>
        <v>3.7341299477221808E-3</v>
      </c>
      <c r="O24" s="14"/>
      <c r="P24" s="14">
        <f>'Degrees Granted'!P24/'Degrees Granted'!$P$38</f>
        <v>4.2320139407518052E-3</v>
      </c>
      <c r="Q24" s="18"/>
      <c r="R24" s="14">
        <f>'Degrees Granted'!R24/'Degrees Granted'!$U$38</f>
        <v>1.0964912280701754E-2</v>
      </c>
      <c r="S24" s="14">
        <f>'Degrees Granted'!S24/'Degrees Granted'!$U$38</f>
        <v>1.6447368421052631E-3</v>
      </c>
      <c r="T24" s="14"/>
      <c r="U24" s="14"/>
      <c r="V24" s="18"/>
      <c r="W24" s="14">
        <f>'Degrees Granted'!W24/'Degrees Granted'!$Z$38</f>
        <v>7.5230660042583395E-3</v>
      </c>
      <c r="X24" s="14">
        <f>'Degrees Granted'!X24/'Degrees Granted'!$Z$38</f>
        <v>3.1227821149751598E-3</v>
      </c>
      <c r="Y24" s="14"/>
      <c r="Z24" s="14">
        <f>'Degrees Granted'!Z24/'Degrees Granted'!$Z$38</f>
        <v>2.4130589070262597E-3</v>
      </c>
      <c r="AA24" s="18"/>
      <c r="AB24" s="14">
        <f>'Degrees Granted'!AB24/'Degrees Granted'!$AD$38</f>
        <v>1.0723860589812333E-2</v>
      </c>
      <c r="AC24" s="14">
        <f>'Degrees Granted'!AC24/'Degrees Granted'!$AD$38</f>
        <v>3.7980339588918675E-3</v>
      </c>
      <c r="AD24" s="14"/>
      <c r="AE24" s="18"/>
      <c r="AF24" s="14">
        <f>'Degrees Granted'!AG24/'Degrees Granted'!$AI$38</f>
        <v>3.2894736842105261E-3</v>
      </c>
      <c r="AG24" s="14"/>
      <c r="AH24" s="14"/>
      <c r="AI24" s="18"/>
      <c r="AJ24" s="14">
        <f>'Degrees Granted'!AK24/'Degrees Granted'!$AM$38</f>
        <v>3.2096546411606113E-3</v>
      </c>
      <c r="AK24" s="14">
        <f>'Degrees Granted'!AL24/'Degrees Granted'!$AM$38</f>
        <v>1.412248042110669E-3</v>
      </c>
      <c r="AL24" s="14">
        <f>'Degrees Granted'!AM24/'Degrees Granted'!$AM$38</f>
        <v>7.7031711387854664E-4</v>
      </c>
      <c r="AM24" s="18"/>
      <c r="AN24" s="14">
        <f>'Degrees Granted'!AO24/'Degrees Granted'!$AQ$38</f>
        <v>7.3899899227410143E-3</v>
      </c>
      <c r="AO24" s="14">
        <f>'Degrees Granted'!AP24/'Degrees Granted'!$AQ$38</f>
        <v>1.8474974806852536E-3</v>
      </c>
      <c r="AP24" s="14">
        <f>'Degrees Granted'!AQ24/'Degrees Granted'!$AQ$38</f>
        <v>6.7181726570372856E-4</v>
      </c>
      <c r="AQ24" s="18"/>
      <c r="AR24" s="14">
        <f>'Degrees Granted'!AS24/'Degrees Granted'!$AU$38</f>
        <v>5.1060487038491753E-3</v>
      </c>
      <c r="AS24" s="14"/>
      <c r="AT24" s="14"/>
      <c r="AU24" s="18"/>
      <c r="AV24" s="20"/>
      <c r="AW24" s="20"/>
      <c r="AX24" s="18"/>
      <c r="AY24" s="20"/>
    </row>
    <row r="25" spans="1:51" x14ac:dyDescent="0.2">
      <c r="A25" s="1" t="s">
        <v>39</v>
      </c>
      <c r="B25" s="18"/>
      <c r="C25" s="14">
        <f>'Degrees Granted'!C25/'Degrees Granted'!$F$38</f>
        <v>4.728480320012076E-2</v>
      </c>
      <c r="D25" s="14">
        <f>'Degrees Granted'!D25/'Degrees Granted'!$F$38</f>
        <v>4.0567568587493866E-3</v>
      </c>
      <c r="E25" s="14"/>
      <c r="F25" s="14">
        <f>'Degrees Granted'!F25/'Degrees Granted'!$F$38</f>
        <v>1.4340163779765274E-3</v>
      </c>
      <c r="G25" s="18"/>
      <c r="H25" s="14">
        <f>'Degrees Granted'!H25/'Degrees Granted'!$K$38</f>
        <v>3.3750897630256127E-2</v>
      </c>
      <c r="I25" s="14">
        <f>'Degrees Granted'!I25/'Degrees Granted'!$K$38</f>
        <v>3.5905210244953321E-3</v>
      </c>
      <c r="J25" s="14"/>
      <c r="K25" s="14">
        <f>'Degrees Granted'!K25/'Degrees Granted'!$K$38</f>
        <v>2.2341019707970955E-3</v>
      </c>
      <c r="L25" s="18"/>
      <c r="M25" s="14">
        <f>'Degrees Granted'!M25/'Degrees Granted'!$P$38</f>
        <v>3.6718944485934775E-2</v>
      </c>
      <c r="N25" s="14">
        <f>'Degrees Granted'!N25/'Degrees Granted'!$P$38</f>
        <v>1.9915359721184964E-3</v>
      </c>
      <c r="O25" s="14"/>
      <c r="P25" s="14">
        <f>'Degrees Granted'!P25/'Degrees Granted'!$P$38</f>
        <v>1.3691809808314662E-3</v>
      </c>
      <c r="Q25" s="18"/>
      <c r="R25" s="14">
        <f>'Degrees Granted'!R25/'Degrees Granted'!$U$38</f>
        <v>5.2631578947368418E-2</v>
      </c>
      <c r="S25" s="14">
        <f>'Degrees Granted'!S25/'Degrees Granted'!$U$38</f>
        <v>1.6447368421052631E-3</v>
      </c>
      <c r="T25" s="14"/>
      <c r="U25" s="14"/>
      <c r="V25" s="18"/>
      <c r="W25" s="14">
        <f>'Degrees Granted'!W25/'Degrees Granted'!$Z$38</f>
        <v>4.8687012065294535E-2</v>
      </c>
      <c r="X25" s="14">
        <f>'Degrees Granted'!X25/'Degrees Granted'!$Z$38</f>
        <v>4.5422285308729599E-3</v>
      </c>
      <c r="Y25" s="14"/>
      <c r="Z25" s="14">
        <f>'Degrees Granted'!Z25/'Degrees Granted'!$Z$38</f>
        <v>2.5550035486160399E-3</v>
      </c>
      <c r="AA25" s="18"/>
      <c r="AB25" s="14">
        <f>'Degrees Granted'!AB25/'Degrees Granted'!$AD$38</f>
        <v>4.9374441465594283E-2</v>
      </c>
      <c r="AC25" s="14">
        <f>'Degrees Granted'!AC25/'Degrees Granted'!$AD$38</f>
        <v>8.9365504915102768E-4</v>
      </c>
      <c r="AD25" s="14">
        <f>'Degrees Granted'!AD25/'Degrees Granted'!$AD$38</f>
        <v>1.3404825737265416E-3</v>
      </c>
      <c r="AE25" s="18"/>
      <c r="AF25" s="14">
        <f>'Degrees Granted'!AG25/'Degrees Granted'!$AI$38</f>
        <v>6.853070175438597E-2</v>
      </c>
      <c r="AG25" s="14">
        <f>'Degrees Granted'!AH25/'Degrees Granted'!$AI$38</f>
        <v>1.3706140350877192E-2</v>
      </c>
      <c r="AH25" s="14"/>
      <c r="AI25" s="18"/>
      <c r="AJ25" s="14">
        <f>'Degrees Granted'!AK25/'Degrees Granted'!$AM$38</f>
        <v>6.7274361278726408E-2</v>
      </c>
      <c r="AK25" s="14">
        <f>'Degrees Granted'!AL25/'Degrees Granted'!$AM$38</f>
        <v>6.9328540249069199E-3</v>
      </c>
      <c r="AL25" s="14">
        <f>'Degrees Granted'!AM25/'Degrees Granted'!$AM$38</f>
        <v>5.135447425856978E-4</v>
      </c>
      <c r="AM25" s="18"/>
      <c r="AN25" s="14">
        <f>'Degrees Granted'!AO25/'Degrees Granted'!$AQ$38</f>
        <v>5.5089015787705746E-2</v>
      </c>
      <c r="AO25" s="14">
        <f>'Degrees Granted'!AP25/'Degrees Granted'!$AQ$38</f>
        <v>3.5270406449445751E-3</v>
      </c>
      <c r="AP25" s="14">
        <f>'Degrees Granted'!AQ25/'Degrees Granted'!$AQ$38</f>
        <v>1.5115888478333893E-3</v>
      </c>
      <c r="AQ25" s="18"/>
      <c r="AR25" s="14">
        <f>'Degrees Granted'!AS25/'Degrees Granted'!$AU$38</f>
        <v>5.9308719560094265E-2</v>
      </c>
      <c r="AS25" s="14">
        <f>'Degrees Granted'!AT25/'Degrees Granted'!$AU$38</f>
        <v>5.8915946582875096E-3</v>
      </c>
      <c r="AT25" s="14"/>
      <c r="AU25" s="18"/>
      <c r="AV25" s="20"/>
      <c r="AW25" s="20"/>
      <c r="AX25" s="18"/>
      <c r="AY25" s="20"/>
    </row>
    <row r="26" spans="1:51" x14ac:dyDescent="0.2">
      <c r="A26" s="1" t="s">
        <v>40</v>
      </c>
      <c r="B26" s="18"/>
      <c r="C26" s="14">
        <f>'Degrees Granted'!C26/'Degrees Granted'!$F$38</f>
        <v>3.0453979395448885E-2</v>
      </c>
      <c r="D26" s="14">
        <f>'Degrees Granted'!D26/'Degrees Granted'!$F$38</f>
        <v>3.9812823125400963E-3</v>
      </c>
      <c r="E26" s="14"/>
      <c r="F26" s="14">
        <f>'Degrees Granted'!F26/'Degrees Granted'!$F$38</f>
        <v>7.5474546209290921E-5</v>
      </c>
      <c r="G26" s="18"/>
      <c r="H26" s="14">
        <f>'Degrees Granted'!H26/'Degrees Granted'!$K$38</f>
        <v>1.156945663448496E-2</v>
      </c>
      <c r="I26" s="14"/>
      <c r="J26" s="14"/>
      <c r="K26" s="14"/>
      <c r="L26" s="18"/>
      <c r="M26" s="14">
        <f>'Degrees Granted'!M26/'Degrees Granted'!$P$38</f>
        <v>4.3938262384864327E-2</v>
      </c>
      <c r="N26" s="14">
        <f>'Degrees Granted'!N26/'Degrees Granted'!$P$38</f>
        <v>1.9915359721184964E-3</v>
      </c>
      <c r="O26" s="14"/>
      <c r="P26" s="14">
        <f>'Degrees Granted'!P26/'Degrees Granted'!$P$38</f>
        <v>4.978839930296241E-4</v>
      </c>
      <c r="Q26" s="18"/>
      <c r="R26" s="14">
        <f>'Degrees Granted'!R26/'Degrees Granted'!$U$38</f>
        <v>5.4824561403508769E-2</v>
      </c>
      <c r="S26" s="14"/>
      <c r="T26" s="14"/>
      <c r="U26" s="14"/>
      <c r="V26" s="18"/>
      <c r="W26" s="14">
        <f>'Degrees Granted'!W26/'Degrees Granted'!$Z$38</f>
        <v>3.1369765791341375E-2</v>
      </c>
      <c r="X26" s="14">
        <f>'Degrees Granted'!X26/'Degrees Granted'!$Z$38</f>
        <v>1.13555713271824E-3</v>
      </c>
      <c r="Y26" s="14"/>
      <c r="Z26" s="14"/>
      <c r="AA26" s="18"/>
      <c r="AB26" s="14">
        <f>'Degrees Granted'!AB26/'Degrees Granted'!$AD$38</f>
        <v>3.1277926720285967E-2</v>
      </c>
      <c r="AC26" s="14">
        <f>'Degrees Granted'!AC26/'Degrees Granted'!$AD$38</f>
        <v>1.1170688114387846E-3</v>
      </c>
      <c r="AD26" s="14">
        <f>'Degrees Granted'!AD26/'Degrees Granted'!$AD$38</f>
        <v>0</v>
      </c>
      <c r="AE26" s="18"/>
      <c r="AF26" s="14">
        <f>'Degrees Granted'!AG26/'Degrees Granted'!$AI$38</f>
        <v>4.7697368421052634E-2</v>
      </c>
      <c r="AG26" s="14"/>
      <c r="AH26" s="14"/>
      <c r="AI26" s="18"/>
      <c r="AJ26" s="14">
        <f>'Degrees Granted'!AK26/'Degrees Granted'!$AM$38</f>
        <v>3.3637180639363204E-2</v>
      </c>
      <c r="AK26" s="14">
        <f>'Degrees Granted'!AL26/'Degrees Granted'!$AM$38</f>
        <v>1.7845679804852996E-2</v>
      </c>
      <c r="AL26" s="14"/>
      <c r="AM26" s="18"/>
      <c r="AN26" s="14">
        <f>'Degrees Granted'!AO26/'Degrees Granted'!$AQ$38</f>
        <v>2.8216325159556601E-2</v>
      </c>
      <c r="AO26" s="14">
        <f>'Degrees Granted'!AP26/'Degrees Granted'!$AQ$38</f>
        <v>5.0386294927779645E-3</v>
      </c>
      <c r="AP26" s="14"/>
      <c r="AQ26" s="18"/>
      <c r="AR26" s="14">
        <f>'Degrees Granted'!AS26/'Degrees Granted'!$AU$38</f>
        <v>3.9670070699135897E-2</v>
      </c>
      <c r="AS26" s="14">
        <f>'Degrees Granted'!AT26/'Degrees Granted'!$AU$38</f>
        <v>5.1060487038491753E-3</v>
      </c>
      <c r="AT26" s="14"/>
      <c r="AU26" s="18"/>
      <c r="AV26" s="20">
        <f>'Degrees Granted'!AW26/'Degrees Granted'!$AX$38</f>
        <v>5.614567526555387E-2</v>
      </c>
      <c r="AW26" s="20"/>
      <c r="AX26" s="18"/>
      <c r="AY26" s="20"/>
    </row>
    <row r="27" spans="1:51" x14ac:dyDescent="0.2">
      <c r="A27" s="1" t="s">
        <v>41</v>
      </c>
      <c r="B27" s="18"/>
      <c r="C27" s="14">
        <f>'Degrees Granted'!C27/'Degrees Granted'!$F$38</f>
        <v>1.375523604664327E-2</v>
      </c>
      <c r="D27" s="14">
        <f>'Degrees Granted'!D27/'Degrees Granted'!$F$38</f>
        <v>1.113249556587041E-2</v>
      </c>
      <c r="E27" s="14"/>
      <c r="F27" s="14">
        <f>'Degrees Granted'!F27/'Degrees Granted'!$F$38</f>
        <v>2.641609117325182E-4</v>
      </c>
      <c r="G27" s="18"/>
      <c r="H27" s="14"/>
      <c r="I27" s="14"/>
      <c r="J27" s="14"/>
      <c r="K27" s="14"/>
      <c r="L27" s="18"/>
      <c r="M27" s="14">
        <f>'Degrees Granted'!M27/'Degrees Granted'!$P$38</f>
        <v>1.3940751804829475E-2</v>
      </c>
      <c r="N27" s="14">
        <f>'Degrees Granted'!N27/'Degrees Granted'!$P$38</f>
        <v>1.7052526761264626E-2</v>
      </c>
      <c r="O27" s="14"/>
      <c r="P27" s="14">
        <f>'Degrees Granted'!P27/'Degrees Granted'!$P$38</f>
        <v>7.468259895444362E-4</v>
      </c>
      <c r="Q27" s="18"/>
      <c r="R27" s="14">
        <f>'Degrees Granted'!R27/'Degrees Granted'!$U$38</f>
        <v>1.2609649122807017E-2</v>
      </c>
      <c r="S27" s="14">
        <f>'Degrees Granted'!S27/'Degrees Granted'!$U$38</f>
        <v>5.4824561403508769E-3</v>
      </c>
      <c r="T27" s="14"/>
      <c r="U27" s="14"/>
      <c r="V27" s="18"/>
      <c r="W27" s="14">
        <f>'Degrees Granted'!W27/'Degrees Granted'!$Z$38</f>
        <v>8.516678495386799E-3</v>
      </c>
      <c r="X27" s="14">
        <f>'Degrees Granted'!X27/'Degrees Granted'!$Z$38</f>
        <v>9.0844570617459198E-3</v>
      </c>
      <c r="Y27" s="14"/>
      <c r="Z27" s="14"/>
      <c r="AA27" s="18"/>
      <c r="AB27" s="14">
        <f>'Degrees Granted'!AB27/'Degrees Granted'!$AD$38</f>
        <v>3.7086684539767649E-2</v>
      </c>
      <c r="AC27" s="14">
        <f>'Degrees Granted'!AC27/'Degrees Granted'!$AD$38</f>
        <v>1.161751563896336E-2</v>
      </c>
      <c r="AD27" s="14">
        <f>'Degrees Granted'!AD27/'Degrees Granted'!$AD$38</f>
        <v>8.9365504915102768E-4</v>
      </c>
      <c r="AE27" s="18"/>
      <c r="AF27" s="14">
        <f>'Degrees Granted'!AG27/'Degrees Granted'!$AI$38</f>
        <v>3.5087719298245612E-2</v>
      </c>
      <c r="AG27" s="14">
        <f>'Degrees Granted'!AH27/'Degrees Granted'!$AI$38</f>
        <v>1.1513157894736841E-2</v>
      </c>
      <c r="AH27" s="14"/>
      <c r="AI27" s="18"/>
      <c r="AJ27" s="14">
        <f>'Degrees Granted'!AK27/'Degrees Granted'!$AM$38</f>
        <v>1.591988702015663E-2</v>
      </c>
      <c r="AK27" s="14">
        <f>'Degrees Granted'!AL27/'Degrees Granted'!$AM$38</f>
        <v>1.758890743356015E-2</v>
      </c>
      <c r="AL27" s="14"/>
      <c r="AM27" s="18"/>
      <c r="AN27" s="14">
        <f>'Degrees Granted'!AO27/'Degrees Granted'!$AQ$38</f>
        <v>2.5193147463889821E-2</v>
      </c>
      <c r="AO27" s="14">
        <f>'Degrees Granted'!AP27/'Degrees Granted'!$AQ$38</f>
        <v>2.2673832717500841E-2</v>
      </c>
      <c r="AP27" s="14">
        <f>'Degrees Granted'!AQ27/'Degrees Granted'!$AQ$38</f>
        <v>6.7181726570372856E-4</v>
      </c>
      <c r="AQ27" s="18"/>
      <c r="AR27" s="14"/>
      <c r="AS27" s="14">
        <f>'Degrees Granted'!AT27/'Degrees Granted'!$AU$38</f>
        <v>6.6771406127258447E-3</v>
      </c>
      <c r="AT27" s="14"/>
      <c r="AU27" s="18"/>
      <c r="AV27" s="20">
        <f>'Degrees Granted'!AW27/'Degrees Granted'!$AX$38</f>
        <v>4.5523520485584217E-2</v>
      </c>
      <c r="AW27" s="20">
        <f>'Degrees Granted'!AX27/'Degrees Granted'!$AX$38</f>
        <v>2.5796661608497723E-2</v>
      </c>
      <c r="AX27" s="18"/>
      <c r="AY27" s="20"/>
    </row>
    <row r="28" spans="1:51" x14ac:dyDescent="0.2">
      <c r="A28" s="1" t="s">
        <v>42</v>
      </c>
      <c r="B28" s="18"/>
      <c r="C28" s="14">
        <f>'Degrees Granted'!C28/'Degrees Granted'!$F$38</f>
        <v>6.4096758368240317E-2</v>
      </c>
      <c r="D28" s="14">
        <f>'Degrees Granted'!D28/'Degrees Granted'!$F$38</f>
        <v>6.4530737008943731E-3</v>
      </c>
      <c r="E28" s="14"/>
      <c r="F28" s="14">
        <f>'Degrees Granted'!F28/'Degrees Granted'!$F$38</f>
        <v>1.2075927393486547E-3</v>
      </c>
      <c r="G28" s="18"/>
      <c r="H28" s="14">
        <f>'Degrees Granted'!H28/'Degrees Granted'!$K$38</f>
        <v>6.6464533631213601E-2</v>
      </c>
      <c r="I28" s="14">
        <f>'Degrees Granted'!I28/'Degrees Granted'!$K$38</f>
        <v>5.8246229952924281E-3</v>
      </c>
      <c r="J28" s="14"/>
      <c r="K28" s="14">
        <f>'Degrees Granted'!K28/'Degrees Granted'!$K$38</f>
        <v>2.5532593951966809E-3</v>
      </c>
      <c r="L28" s="18"/>
      <c r="M28" s="14">
        <f>'Degrees Granted'!M28/'Degrees Granted'!$P$38</f>
        <v>0.10692058750311177</v>
      </c>
      <c r="N28" s="14">
        <f>'Degrees Granted'!N28/'Degrees Granted'!$P$38</f>
        <v>1.1451331839681354E-2</v>
      </c>
      <c r="O28" s="14"/>
      <c r="P28" s="14">
        <f>'Degrees Granted'!P28/'Degrees Granted'!$P$38</f>
        <v>2.4894199651481204E-3</v>
      </c>
      <c r="Q28" s="18"/>
      <c r="R28" s="14">
        <f>'Degrees Granted'!R28/'Degrees Granted'!$U$38</f>
        <v>5.2631578947368418E-2</v>
      </c>
      <c r="S28" s="14">
        <f>'Degrees Granted'!S28/'Degrees Granted'!$U$38</f>
        <v>1.9736842105263157E-2</v>
      </c>
      <c r="T28" s="14"/>
      <c r="U28" s="14"/>
      <c r="V28" s="18"/>
      <c r="W28" s="14">
        <f>'Degrees Granted'!W28/'Degrees Granted'!$Z$38</f>
        <v>7.5372604684173172E-2</v>
      </c>
      <c r="X28" s="14">
        <f>'Degrees Granted'!X28/'Degrees Granted'!$Z$38</f>
        <v>5.5358410220014195E-3</v>
      </c>
      <c r="Y28" s="14"/>
      <c r="Z28" s="14">
        <f>'Degrees Granted'!Z28/'Degrees Granted'!$Z$38</f>
        <v>7.0972320794889996E-4</v>
      </c>
      <c r="AA28" s="18"/>
      <c r="AB28" s="14">
        <f>'Degrees Granted'!AB28/'Degrees Granted'!$AD$38</f>
        <v>6.5683646112600538E-2</v>
      </c>
      <c r="AC28" s="14">
        <f>'Degrees Granted'!AC28/'Degrees Granted'!$AD$38</f>
        <v>8.9365504915102766E-3</v>
      </c>
      <c r="AD28" s="14"/>
      <c r="AE28" s="18"/>
      <c r="AF28" s="14">
        <f>'Degrees Granted'!AG28/'Degrees Granted'!$AI$38</f>
        <v>5.1535087719298246E-2</v>
      </c>
      <c r="AG28" s="14">
        <f>'Degrees Granted'!AH28/'Degrees Granted'!$AI$38</f>
        <v>6.5789473684210523E-3</v>
      </c>
      <c r="AH28" s="14"/>
      <c r="AI28" s="18"/>
      <c r="AJ28" s="14">
        <f>'Degrees Granted'!AK28/'Degrees Granted'!$AM$38</f>
        <v>3.8387469508280911E-2</v>
      </c>
      <c r="AK28" s="14">
        <f>'Degrees Granted'!AL28/'Degrees Granted'!$AM$38</f>
        <v>2.1825651559892155E-3</v>
      </c>
      <c r="AL28" s="14"/>
      <c r="AM28" s="18"/>
      <c r="AN28" s="14">
        <f>'Degrees Granted'!AO28/'Degrees Granted'!$AQ$38</f>
        <v>4.1148807524353376E-2</v>
      </c>
      <c r="AO28" s="14">
        <f>'Degrees Granted'!AP28/'Degrees Granted'!$AQ$38</f>
        <v>3.6949949613705071E-3</v>
      </c>
      <c r="AP28" s="14">
        <f>'Degrees Granted'!AQ28/'Degrees Granted'!$AQ$38</f>
        <v>1.1756802149815251E-3</v>
      </c>
      <c r="AQ28" s="18"/>
      <c r="AR28" s="14">
        <f>'Degrees Granted'!AS28/'Degrees Granted'!$AU$38</f>
        <v>5.7344854673998427E-2</v>
      </c>
      <c r="AS28" s="14">
        <f>'Degrees Granted'!AT28/'Degrees Granted'!$AU$38</f>
        <v>4.3205027494108402E-3</v>
      </c>
      <c r="AT28" s="14"/>
      <c r="AU28" s="18"/>
      <c r="AV28" s="20"/>
      <c r="AW28" s="20"/>
      <c r="AX28" s="18"/>
      <c r="AY28" s="20"/>
    </row>
    <row r="29" spans="1:51" x14ac:dyDescent="0.2">
      <c r="A29" s="1" t="s">
        <v>43</v>
      </c>
      <c r="B29" s="18"/>
      <c r="C29" s="14">
        <f>'Degrees Granted'!C29/'Degrees Granted'!$F$38</f>
        <v>2.3283897505566246E-2</v>
      </c>
      <c r="D29" s="14">
        <f>'Degrees Granted'!D29/'Degrees Granted'!$F$38</f>
        <v>4.3020491339295823E-3</v>
      </c>
      <c r="E29" s="14"/>
      <c r="F29" s="14">
        <f>'Degrees Granted'!F29/'Degrees Granted'!$F$38</f>
        <v>3.773727310464546E-4</v>
      </c>
      <c r="G29" s="18"/>
      <c r="H29" s="14">
        <f>'Degrees Granted'!H29/'Degrees Granted'!$K$38</f>
        <v>1.5798292507779463E-2</v>
      </c>
      <c r="I29" s="14">
        <f>'Degrees Granted'!I29/'Degrees Granted'!$K$38</f>
        <v>4.0692571610947102E-3</v>
      </c>
      <c r="J29" s="14"/>
      <c r="K29" s="14"/>
      <c r="L29" s="18"/>
      <c r="M29" s="14">
        <f>'Degrees Granted'!M29/'Degrees Granted'!$P$38</f>
        <v>4.7672392332586508E-2</v>
      </c>
      <c r="N29" s="14">
        <f>'Degrees Granted'!N29/'Degrees Granted'!$P$38</f>
        <v>1.568334578043316E-2</v>
      </c>
      <c r="O29" s="14"/>
      <c r="P29" s="14">
        <f>'Degrees Granted'!P29/'Degrees Granted'!$P$38</f>
        <v>2.4894199651481204E-3</v>
      </c>
      <c r="Q29" s="18"/>
      <c r="R29" s="14">
        <f>'Degrees Granted'!R29/'Degrees Granted'!$U$38</f>
        <v>2.0285087719298246E-2</v>
      </c>
      <c r="S29" s="14"/>
      <c r="T29" s="14"/>
      <c r="U29" s="14"/>
      <c r="V29" s="18"/>
      <c r="W29" s="14">
        <f>'Degrees Granted'!W29/'Degrees Granted'!$Z$38</f>
        <v>1.5755855216465577E-2</v>
      </c>
      <c r="X29" s="14">
        <f>'Degrees Granted'!X29/'Degrees Granted'!$Z$38</f>
        <v>2.6969481902058196E-3</v>
      </c>
      <c r="Y29" s="14"/>
      <c r="Z29" s="14"/>
      <c r="AA29" s="18"/>
      <c r="AB29" s="14">
        <f>'Degrees Granted'!AB29/'Degrees Granted'!$AD$38</f>
        <v>2.8820375335120642E-2</v>
      </c>
      <c r="AC29" s="14">
        <f>'Degrees Granted'!AC29/'Degrees Granted'!$AD$38</f>
        <v>4.2448614834673815E-3</v>
      </c>
      <c r="AD29" s="14"/>
      <c r="AE29" s="18"/>
      <c r="AF29" s="14">
        <f>'Degrees Granted'!AG29/'Degrees Granted'!$AI$38</f>
        <v>1.7543859649122806E-2</v>
      </c>
      <c r="AG29" s="14"/>
      <c r="AH29" s="14"/>
      <c r="AI29" s="18"/>
      <c r="AJ29" s="14">
        <f>'Degrees Granted'!AK29/'Degrees Granted'!$AM$38</f>
        <v>2.3623058158942098E-2</v>
      </c>
      <c r="AK29" s="14"/>
      <c r="AL29" s="14"/>
      <c r="AM29" s="18"/>
      <c r="AN29" s="14">
        <f>'Degrees Granted'!AO29/'Degrees Granted'!$AQ$38</f>
        <v>1.0917030567685589E-2</v>
      </c>
      <c r="AO29" s="14">
        <f>'Degrees Granted'!AP29/'Degrees Granted'!$AQ$38</f>
        <v>2.1834061135371178E-3</v>
      </c>
      <c r="AP29" s="14"/>
      <c r="AQ29" s="18"/>
      <c r="AR29" s="14">
        <f>'Degrees Granted'!AS29/'Degrees Granted'!$AU$38</f>
        <v>3.7313432835820892E-2</v>
      </c>
      <c r="AS29" s="14"/>
      <c r="AT29" s="14"/>
      <c r="AU29" s="18"/>
      <c r="AV29" s="20"/>
      <c r="AW29" s="20"/>
      <c r="AX29" s="18"/>
      <c r="AY29" s="20"/>
    </row>
    <row r="30" spans="1:51" x14ac:dyDescent="0.2">
      <c r="A30" s="1" t="s">
        <v>44</v>
      </c>
      <c r="B30" s="18"/>
      <c r="C30" s="14">
        <f>'Degrees Granted'!C30/'Degrees Granted'!$F$38</f>
        <v>4.9303747311219288E-2</v>
      </c>
      <c r="D30" s="14">
        <f>'Degrees Granted'!D30/'Degrees Granted'!$F$38</f>
        <v>2.6284010717385561E-2</v>
      </c>
      <c r="E30" s="14">
        <f>'Degrees Granted'!E30/'Degrees Granted'!$F$38</f>
        <v>1.3057096494207329E-2</v>
      </c>
      <c r="F30" s="14">
        <f>'Degrees Granted'!F30/'Degrees Granted'!$F$38</f>
        <v>5.151137778784105E-3</v>
      </c>
      <c r="G30" s="18"/>
      <c r="H30" s="14">
        <f>'Degrees Granted'!H30/'Degrees Granted'!$K$38</f>
        <v>3.7341418654751456E-2</v>
      </c>
      <c r="I30" s="14">
        <f>'Degrees Granted'!I30/'Degrees Granted'!$K$38</f>
        <v>3.2793425357057371E-2</v>
      </c>
      <c r="J30" s="14">
        <f>'Degrees Granted'!J30/'Degrees Granted'!$K$38</f>
        <v>3.9176573845049072E-2</v>
      </c>
      <c r="K30" s="14">
        <f>'Degrees Granted'!K30/'Degrees Granted'!$K$38</f>
        <v>1.8351551902976142E-2</v>
      </c>
      <c r="L30" s="18"/>
      <c r="M30" s="14">
        <f>'Degrees Granted'!M30/'Degrees Granted'!$P$38</f>
        <v>3.1366691560866321E-2</v>
      </c>
      <c r="N30" s="14">
        <f>'Degrees Granted'!N30/'Degrees Granted'!$P$38</f>
        <v>7.5927308937017678E-3</v>
      </c>
      <c r="O30" s="14"/>
      <c r="P30" s="14">
        <f>'Degrees Granted'!P30/'Degrees Granted'!$P$38</f>
        <v>3.734129947722181E-4</v>
      </c>
      <c r="Q30" s="18"/>
      <c r="R30" s="14">
        <f>'Degrees Granted'!R30/'Degrees Granted'!$U$38</f>
        <v>0.10855263157894737</v>
      </c>
      <c r="S30" s="14">
        <f>'Degrees Granted'!S30/'Degrees Granted'!$U$38</f>
        <v>1.1513157894736841E-2</v>
      </c>
      <c r="T30" s="14"/>
      <c r="U30" s="14">
        <f>'Degrees Granted'!U30/'Degrees Granted'!$U$38</f>
        <v>2.1929824561403508E-3</v>
      </c>
      <c r="V30" s="18"/>
      <c r="W30" s="14">
        <f>'Degrees Granted'!W30/'Degrees Granted'!$Z$38</f>
        <v>2.6543647977288858E-2</v>
      </c>
      <c r="X30" s="14">
        <f>'Degrees Granted'!X30/'Degrees Granted'!$Z$38</f>
        <v>5.4932576295244853E-2</v>
      </c>
      <c r="Y30" s="14"/>
      <c r="Z30" s="14">
        <f>'Degrees Granted'!Z30/'Degrees Granted'!$Z$38</f>
        <v>5.1100070972320798E-3</v>
      </c>
      <c r="AA30" s="18"/>
      <c r="AB30" s="14">
        <f>'Degrees Granted'!AB30/'Degrees Granted'!$AD$38</f>
        <v>6.099195710455764E-2</v>
      </c>
      <c r="AC30" s="14">
        <f>'Degrees Granted'!AC30/'Degrees Granted'!$AD$38</f>
        <v>1.6085790884718499E-2</v>
      </c>
      <c r="AD30" s="14"/>
      <c r="AE30" s="18"/>
      <c r="AF30" s="14">
        <f>'Degrees Granted'!AG30/'Degrees Granted'!$AI$38</f>
        <v>1.4802631578947368E-2</v>
      </c>
      <c r="AG30" s="14">
        <f>'Degrees Granted'!AH30/'Degrees Granted'!$AI$38</f>
        <v>9.8684210526315784E-3</v>
      </c>
      <c r="AH30" s="14"/>
      <c r="AI30" s="18"/>
      <c r="AJ30" s="14">
        <f>'Degrees Granted'!AK30/'Degrees Granted'!$AM$38</f>
        <v>6.7916292206958537E-2</v>
      </c>
      <c r="AK30" s="14">
        <f>'Degrees Granted'!AL30/'Degrees Granted'!$AM$38</f>
        <v>2.3366285787649248E-2</v>
      </c>
      <c r="AL30" s="14"/>
      <c r="AM30" s="18"/>
      <c r="AN30" s="14">
        <f>'Degrees Granted'!AO30/'Degrees Granted'!$AQ$38</f>
        <v>5.5592878736983542E-2</v>
      </c>
      <c r="AO30" s="14">
        <f>'Degrees Granted'!AP30/'Degrees Granted'!$AQ$38</f>
        <v>2.4857238831037957E-2</v>
      </c>
      <c r="AP30" s="14"/>
      <c r="AQ30" s="18"/>
      <c r="AR30" s="14">
        <f>'Degrees Granted'!AS30/'Degrees Granted'!$AU$38</f>
        <v>0.1044776119402985</v>
      </c>
      <c r="AS30" s="14">
        <f>'Degrees Granted'!AT30/'Degrees Granted'!$AU$38</f>
        <v>3.260015710919089E-2</v>
      </c>
      <c r="AT30" s="14"/>
      <c r="AU30" s="18"/>
      <c r="AV30" s="20">
        <f>'Degrees Granted'!AW30/'Degrees Granted'!$AX$38</f>
        <v>0.1244309559939302</v>
      </c>
      <c r="AW30" s="20">
        <f>'Degrees Granted'!AX30/'Degrees Granted'!$AX$38</f>
        <v>1.5174506828528073E-2</v>
      </c>
      <c r="AX30" s="18"/>
      <c r="AY30" s="20"/>
    </row>
    <row r="31" spans="1:51" x14ac:dyDescent="0.2">
      <c r="A31" s="1" t="s">
        <v>45</v>
      </c>
      <c r="B31" s="18"/>
      <c r="C31" s="14"/>
      <c r="D31" s="14"/>
      <c r="E31" s="14">
        <f>'Degrees Granted'!E31/'Degrees Granted'!$F$38</f>
        <v>1.3396731952149137E-3</v>
      </c>
      <c r="F31" s="14"/>
      <c r="G31" s="18"/>
      <c r="H31" s="14"/>
      <c r="I31" s="14"/>
      <c r="J31" s="14">
        <f>'Degrees Granted'!J31/'Degrees Granted'!$K$38</f>
        <v>5.6650442830926354E-3</v>
      </c>
      <c r="K31" s="14"/>
      <c r="L31" s="18"/>
      <c r="M31" s="14"/>
      <c r="N31" s="14"/>
      <c r="O31" s="14"/>
      <c r="P31" s="14"/>
      <c r="Q31" s="18"/>
      <c r="R31" s="14"/>
      <c r="S31" s="14"/>
      <c r="T31" s="14"/>
      <c r="U31" s="14"/>
      <c r="V31" s="18"/>
      <c r="W31" s="14"/>
      <c r="X31" s="14"/>
      <c r="Y31" s="14"/>
      <c r="Z31" s="14"/>
      <c r="AA31" s="18"/>
      <c r="AB31" s="14"/>
      <c r="AC31" s="14"/>
      <c r="AD31" s="14"/>
      <c r="AE31" s="18"/>
      <c r="AF31" s="14"/>
      <c r="AG31" s="14"/>
      <c r="AH31" s="14"/>
      <c r="AI31" s="18"/>
      <c r="AJ31" s="14"/>
      <c r="AK31" s="14"/>
      <c r="AL31" s="14"/>
      <c r="AM31" s="18"/>
      <c r="AN31" s="14"/>
      <c r="AO31" s="14"/>
      <c r="AP31" s="14"/>
      <c r="AQ31" s="18"/>
      <c r="AR31" s="14"/>
      <c r="AS31" s="14"/>
      <c r="AT31" s="14"/>
      <c r="AU31" s="18"/>
      <c r="AV31" s="20"/>
      <c r="AW31" s="20"/>
      <c r="AX31" s="18"/>
      <c r="AY31" s="20"/>
    </row>
    <row r="32" spans="1:51" x14ac:dyDescent="0.2">
      <c r="A32" s="1" t="s">
        <v>46</v>
      </c>
      <c r="B32" s="18"/>
      <c r="C32" s="14"/>
      <c r="D32" s="14"/>
      <c r="E32" s="14">
        <f>'Degrees Granted'!E32/'Degrees Granted'!$F$38</f>
        <v>3.9812823125400963E-3</v>
      </c>
      <c r="F32" s="14"/>
      <c r="G32" s="18"/>
      <c r="H32" s="14"/>
      <c r="I32" s="14"/>
      <c r="J32" s="14">
        <f>'Degrees Granted'!J32/'Degrees Granted'!$K$38</f>
        <v>8.5374611026889004E-3</v>
      </c>
      <c r="K32" s="14"/>
      <c r="L32" s="18"/>
      <c r="M32" s="14"/>
      <c r="N32" s="14"/>
      <c r="O32" s="14"/>
      <c r="P32" s="14"/>
      <c r="Q32" s="18"/>
      <c r="R32" s="14"/>
      <c r="S32" s="14"/>
      <c r="T32" s="14"/>
      <c r="U32" s="14"/>
      <c r="V32" s="18"/>
      <c r="W32" s="14"/>
      <c r="X32" s="14"/>
      <c r="Y32" s="14">
        <f>'Degrees Granted'!Y32/'Degrees Granted'!$Z$38</f>
        <v>1.4762242725337119E-2</v>
      </c>
      <c r="Z32" s="14"/>
      <c r="AA32" s="18"/>
      <c r="AB32" s="14"/>
      <c r="AC32" s="14"/>
      <c r="AD32" s="14"/>
      <c r="AE32" s="18"/>
      <c r="AF32" s="14"/>
      <c r="AG32" s="14"/>
      <c r="AH32" s="14"/>
      <c r="AI32" s="18"/>
      <c r="AJ32" s="14"/>
      <c r="AK32" s="14"/>
      <c r="AL32" s="14"/>
      <c r="AM32" s="18"/>
      <c r="AN32" s="14"/>
      <c r="AO32" s="14"/>
      <c r="AP32" s="14"/>
      <c r="AQ32" s="18"/>
      <c r="AR32" s="14"/>
      <c r="AS32" s="14"/>
      <c r="AT32" s="14"/>
      <c r="AU32" s="18"/>
      <c r="AV32" s="20"/>
      <c r="AW32" s="20"/>
      <c r="AX32" s="18"/>
      <c r="AY32" s="20"/>
    </row>
    <row r="33" spans="1:51" x14ac:dyDescent="0.2">
      <c r="A33" s="1" t="s">
        <v>47</v>
      </c>
      <c r="B33" s="18"/>
      <c r="C33" s="14"/>
      <c r="D33" s="14"/>
      <c r="E33" s="14">
        <f>'Degrees Granted'!E33/'Degrees Granted'!$F$38</f>
        <v>6.1889127891618552E-3</v>
      </c>
      <c r="F33" s="14"/>
      <c r="G33" s="18"/>
      <c r="H33" s="14"/>
      <c r="I33" s="14"/>
      <c r="J33" s="14">
        <f>'Degrees Granted'!J33/'Degrees Granted'!$K$38</f>
        <v>1.8431341259076039E-2</v>
      </c>
      <c r="K33" s="14"/>
      <c r="L33" s="18"/>
      <c r="M33" s="14"/>
      <c r="N33" s="14"/>
      <c r="O33" s="14"/>
      <c r="P33" s="14"/>
      <c r="Q33" s="18"/>
      <c r="R33" s="14"/>
      <c r="S33" s="14"/>
      <c r="T33" s="14">
        <f>'Degrees Granted'!T33/'Degrees Granted'!$U$38</f>
        <v>5.3179824561403508E-2</v>
      </c>
      <c r="U33" s="14"/>
      <c r="V33" s="18"/>
      <c r="W33" s="14"/>
      <c r="X33" s="14"/>
      <c r="Y33" s="14"/>
      <c r="Z33" s="14"/>
      <c r="AA33" s="18"/>
      <c r="AB33" s="14"/>
      <c r="AC33" s="14"/>
      <c r="AD33" s="14"/>
      <c r="AE33" s="18"/>
      <c r="AF33" s="14"/>
      <c r="AG33" s="14"/>
      <c r="AH33" s="14"/>
      <c r="AI33" s="18"/>
      <c r="AJ33" s="14"/>
      <c r="AK33" s="14"/>
      <c r="AL33" s="14"/>
      <c r="AM33" s="18"/>
      <c r="AN33" s="14"/>
      <c r="AO33" s="14"/>
      <c r="AP33" s="14"/>
      <c r="AQ33" s="18"/>
      <c r="AR33" s="14"/>
      <c r="AS33" s="14"/>
      <c r="AT33" s="14"/>
      <c r="AU33" s="18"/>
      <c r="AV33" s="20"/>
      <c r="AW33" s="20"/>
      <c r="AX33" s="18"/>
      <c r="AY33" s="20"/>
    </row>
    <row r="34" spans="1:51" x14ac:dyDescent="0.2">
      <c r="A34" s="1" t="s">
        <v>48</v>
      </c>
      <c r="B34" s="18"/>
      <c r="C34" s="14"/>
      <c r="D34" s="14"/>
      <c r="E34" s="14">
        <f>'Degrees Granted'!E34/'Degrees Granted'!$F$38</f>
        <v>1.5472281972904638E-3</v>
      </c>
      <c r="F34" s="14"/>
      <c r="G34" s="18"/>
      <c r="H34" s="14"/>
      <c r="I34" s="14"/>
      <c r="J34" s="14">
        <f>'Degrees Granted'!J34/'Degrees Granted'!$K$38</f>
        <v>6.5427272001914944E-3</v>
      </c>
      <c r="K34" s="14"/>
      <c r="L34" s="18"/>
      <c r="M34" s="14"/>
      <c r="N34" s="14"/>
      <c r="O34" s="14"/>
      <c r="P34" s="14"/>
      <c r="Q34" s="18"/>
      <c r="R34" s="14"/>
      <c r="S34" s="14"/>
      <c r="T34" s="14"/>
      <c r="U34" s="14"/>
      <c r="V34" s="18"/>
      <c r="W34" s="14"/>
      <c r="X34" s="14"/>
      <c r="Y34" s="14"/>
      <c r="Z34" s="14"/>
      <c r="AA34" s="18"/>
      <c r="AB34" s="14"/>
      <c r="AC34" s="14"/>
      <c r="AD34" s="14"/>
      <c r="AE34" s="18"/>
      <c r="AF34" s="14"/>
      <c r="AG34" s="14"/>
      <c r="AH34" s="14"/>
      <c r="AI34" s="18"/>
      <c r="AJ34" s="14"/>
      <c r="AK34" s="14"/>
      <c r="AL34" s="14"/>
      <c r="AM34" s="18"/>
      <c r="AN34" s="14"/>
      <c r="AO34" s="14"/>
      <c r="AP34" s="14"/>
      <c r="AQ34" s="18"/>
      <c r="AR34" s="14"/>
      <c r="AS34" s="14"/>
      <c r="AT34" s="14"/>
      <c r="AU34" s="18"/>
      <c r="AV34" s="20"/>
      <c r="AW34" s="20"/>
      <c r="AX34" s="18"/>
      <c r="AY34" s="20"/>
    </row>
    <row r="35" spans="1:51" x14ac:dyDescent="0.2">
      <c r="A35" s="1" t="s">
        <v>49</v>
      </c>
      <c r="B35" s="18"/>
      <c r="C35" s="14">
        <f>'Degrees Granted'!C35/'Degrees Granted'!$F$38</f>
        <v>0.17736518359183365</v>
      </c>
      <c r="D35" s="14">
        <f>'Degrees Granted'!D35/'Degrees Granted'!$F$38</f>
        <v>4.8982980489829804E-2</v>
      </c>
      <c r="E35" s="14"/>
      <c r="F35" s="14">
        <f>'Degrees Granted'!F35/'Degrees Granted'!$F$38</f>
        <v>4.5284727725574553E-4</v>
      </c>
      <c r="G35" s="18"/>
      <c r="H35" s="14">
        <f>'Degrees Granted'!H35/'Degrees Granted'!$K$38</f>
        <v>0.13117370142822948</v>
      </c>
      <c r="I35" s="14">
        <f>'Degrees Granted'!I35/'Degrees Granted'!$K$38</f>
        <v>4.7235298811138596E-2</v>
      </c>
      <c r="J35" s="14"/>
      <c r="K35" s="14">
        <f>'Degrees Granted'!K35/'Degrees Granted'!$K$38</f>
        <v>3.9894678049948136E-4</v>
      </c>
      <c r="L35" s="18"/>
      <c r="M35" s="14">
        <f>'Degrees Granted'!M35/'Degrees Granted'!$P$38</f>
        <v>0.16853373164052776</v>
      </c>
      <c r="N35" s="14">
        <f>'Degrees Granted'!N35/'Degrees Granted'!$P$38</f>
        <v>1.4687577794373911E-2</v>
      </c>
      <c r="O35" s="14"/>
      <c r="P35" s="14">
        <f>'Degrees Granted'!P35/'Degrees Granted'!$P$38</f>
        <v>8.712969878018422E-4</v>
      </c>
      <c r="Q35" s="18"/>
      <c r="R35" s="14">
        <f>'Degrees Granted'!R35/'Degrees Granted'!$U$38</f>
        <v>0.14967105263157895</v>
      </c>
      <c r="S35" s="14">
        <f>'Degrees Granted'!S35/'Degrees Granted'!$U$38</f>
        <v>5.8114035087719298E-2</v>
      </c>
      <c r="T35" s="14"/>
      <c r="U35" s="14"/>
      <c r="V35" s="18"/>
      <c r="W35" s="14">
        <f>'Degrees Granted'!W35/'Degrees Granted'!$Z$38</f>
        <v>0.18211497515968772</v>
      </c>
      <c r="X35" s="14">
        <f>'Degrees Granted'!X35/'Degrees Granted'!$Z$38</f>
        <v>5.0532292405961673E-2</v>
      </c>
      <c r="Y35" s="14"/>
      <c r="Z35" s="14">
        <f>'Degrees Granted'!Z35/'Degrees Granted'!$Z$38</f>
        <v>5.6777856635911999E-4</v>
      </c>
      <c r="AA35" s="18"/>
      <c r="AB35" s="14">
        <f>'Degrees Granted'!AB35/'Degrees Granted'!$AD$38</f>
        <v>0.20777479892761394</v>
      </c>
      <c r="AC35" s="14">
        <f>'Degrees Granted'!AC35/'Degrees Granted'!$AD$38</f>
        <v>4.2225201072386059E-2</v>
      </c>
      <c r="AD35" s="14">
        <f>'Degrees Granted'!AD35/'Degrees Granted'!$AD$38</f>
        <v>1.1170688114387846E-3</v>
      </c>
      <c r="AE35" s="18"/>
      <c r="AF35" s="14">
        <f>'Degrees Granted'!AG35/'Degrees Granted'!$AI$38</f>
        <v>0.14418859649122806</v>
      </c>
      <c r="AG35" s="14">
        <f>'Degrees Granted'!AH35/'Degrees Granted'!$AI$38</f>
        <v>4.3311403508771933E-2</v>
      </c>
      <c r="AH35" s="14"/>
      <c r="AI35" s="18"/>
      <c r="AJ35" s="14">
        <f>'Degrees Granted'!AK35/'Degrees Granted'!$AM$38</f>
        <v>0.20772884837591477</v>
      </c>
      <c r="AK35" s="14">
        <f>'Degrees Granted'!AL35/'Degrees Granted'!$AM$38</f>
        <v>4.04416484786237E-2</v>
      </c>
      <c r="AL35" s="14"/>
      <c r="AM35" s="18"/>
      <c r="AN35" s="14">
        <f>'Degrees Granted'!AO35/'Degrees Granted'!$AQ$38</f>
        <v>0.24941215989250923</v>
      </c>
      <c r="AO35" s="14">
        <f>'Degrees Granted'!AP35/'Degrees Granted'!$AQ$38</f>
        <v>0.10312395028552233</v>
      </c>
      <c r="AP35" s="14">
        <f>'Degrees Granted'!AQ35/'Degrees Granted'!$AQ$38</f>
        <v>5.0386294927779645E-4</v>
      </c>
      <c r="AQ35" s="18"/>
      <c r="AR35" s="14">
        <f>'Degrees Granted'!AS35/'Degrees Granted'!$AU$38</f>
        <v>0.16928515318146112</v>
      </c>
      <c r="AS35" s="14">
        <f>'Degrees Granted'!AT35/'Degrees Granted'!$AU$38</f>
        <v>6.520031421838178E-2</v>
      </c>
      <c r="AT35" s="14"/>
      <c r="AU35" s="18"/>
      <c r="AV35" s="20">
        <f>'Degrees Granted'!AW35/'Degrees Granted'!$AX$38</f>
        <v>0.18057663125948406</v>
      </c>
      <c r="AW35" s="20">
        <f>'Degrees Granted'!AX35/'Degrees Granted'!$AX$38</f>
        <v>9.2564491654021239E-2</v>
      </c>
      <c r="AX35" s="18"/>
      <c r="AY35" s="20"/>
    </row>
    <row r="36" spans="1:51" x14ac:dyDescent="0.2">
      <c r="A36" s="2" t="s">
        <v>50</v>
      </c>
      <c r="B36" s="21"/>
      <c r="C36" s="15">
        <f>'Degrees Granted'!C36/'Degrees Granted'!$F$38</f>
        <v>0.71847994263934489</v>
      </c>
      <c r="D36" s="15">
        <f>'Degrees Granted'!D36/'Degrees Granted'!$F$38</f>
        <v>0.21931016264764708</v>
      </c>
      <c r="E36" s="15">
        <f>'Degrees Granted'!E36/'Degrees Granted'!$F$38</f>
        <v>3.8246726291558175E-2</v>
      </c>
      <c r="F36" s="15">
        <f>'Degrees Granted'!F36/'Degrees Granted'!$F$38</f>
        <v>2.3963168421449865E-2</v>
      </c>
      <c r="G36" s="21"/>
      <c r="H36" s="15">
        <f>'Degrees Granted'!H36/'Degrees Granted'!$K$38</f>
        <v>0.62044203303279344</v>
      </c>
      <c r="I36" s="15">
        <f>'Degrees Granted'!I36/'Degrees Granted'!$K$38</f>
        <v>0.21958030798691455</v>
      </c>
      <c r="J36" s="15">
        <f>'Degrees Granted'!J36/'Degrees Granted'!$K$38</f>
        <v>0.111545519827655</v>
      </c>
      <c r="K36" s="15">
        <f>'Degrees Granted'!K36/'Degrees Granted'!$K$38</f>
        <v>4.8432139152637041E-2</v>
      </c>
      <c r="L36" s="21"/>
      <c r="M36" s="15">
        <f>'Degrees Granted'!M36/'Degrees Granted'!$P$38</f>
        <v>0.73587254169778438</v>
      </c>
      <c r="N36" s="15">
        <f>'Degrees Granted'!N36/'Degrees Granted'!$P$38</f>
        <v>0.20500373412994771</v>
      </c>
      <c r="O36" s="15">
        <f>'Degrees Granted'!O36/'Degrees Granted'!$P$38</f>
        <v>2.8254916604431166E-2</v>
      </c>
      <c r="P36" s="15">
        <f>'Degrees Granted'!P36/'Degrees Granted'!$P$38</f>
        <v>3.0868807567836692E-2</v>
      </c>
      <c r="Q36" s="21"/>
      <c r="R36" s="15">
        <f>'Degrees Granted'!R36/'Degrees Granted'!$U$38</f>
        <v>0.77521929824561409</v>
      </c>
      <c r="S36" s="15">
        <f>'Degrees Granted'!S36/'Degrees Granted'!$U$38</f>
        <v>0.16666666666666666</v>
      </c>
      <c r="T36" s="15">
        <f>'Degrees Granted'!T36/'Degrees Granted'!$U$38</f>
        <v>5.3179824561403508E-2</v>
      </c>
      <c r="U36" s="15">
        <f>'Degrees Granted'!U36/'Degrees Granted'!$U$38</f>
        <v>4.9342105263157892E-3</v>
      </c>
      <c r="V36" s="21"/>
      <c r="W36" s="15">
        <f>'Degrees Granted'!W36/'Degrees Granted'!$Z$38</f>
        <v>0.71653655074520939</v>
      </c>
      <c r="X36" s="15">
        <f>'Degrees Granted'!X36/'Degrees Granted'!$Z$38</f>
        <v>0.24513839602555004</v>
      </c>
      <c r="Y36" s="15">
        <f>'Degrees Granted'!Y36/'Degrees Granted'!$Z$38</f>
        <v>1.4762242725337119E-2</v>
      </c>
      <c r="Z36" s="15">
        <f>'Degrees Granted'!Z36/'Degrees Granted'!$Z$38</f>
        <v>2.3562810503903478E-2</v>
      </c>
      <c r="AA36" s="21"/>
      <c r="AB36" s="15">
        <f>'Degrees Granted'!AB36/'Degrees Granted'!$AD$38</f>
        <v>0.78440571939231452</v>
      </c>
      <c r="AC36" s="15">
        <f>'Degrees Granted'!AC36/'Degrees Granted'!$AD$38</f>
        <v>0.20710455764075067</v>
      </c>
      <c r="AD36" s="15">
        <f>'Degrees Granted'!AD36/'Degrees Granted'!$AD$38</f>
        <v>8.4897229669347631E-3</v>
      </c>
      <c r="AE36" s="21"/>
      <c r="AF36" s="15">
        <f>'Degrees Granted'!AG36/'Degrees Granted'!$AI$38</f>
        <v>0.74835526315789469</v>
      </c>
      <c r="AG36" s="15">
        <f>'Degrees Granted'!AH36/'Degrees Granted'!$AI$38</f>
        <v>0.24287280701754385</v>
      </c>
      <c r="AH36" s="15">
        <f>'Degrees Granted'!AI36/'Degrees Granted'!$AI$38</f>
        <v>8.771929824561403E-3</v>
      </c>
      <c r="AI36" s="21"/>
      <c r="AJ36" s="15">
        <f>'Degrees Granted'!AK36/'Degrees Granted'!$AM$38</f>
        <v>0.78520991141353191</v>
      </c>
      <c r="AK36" s="15">
        <f>'Degrees Granted'!AL36/'Degrees Granted'!$AM$38</f>
        <v>0.19899858775195789</v>
      </c>
      <c r="AL36" s="15">
        <f>'Degrees Granted'!AM36/'Degrees Granted'!$AM$38</f>
        <v>1.5791500834510207E-2</v>
      </c>
      <c r="AM36" s="21"/>
      <c r="AN36" s="15">
        <f>'Degrees Granted'!AO36/'Degrees Granted'!$AQ$38</f>
        <v>0.7240510581121935</v>
      </c>
      <c r="AO36" s="15">
        <f>'Degrees Granted'!AP36/'Degrees Granted'!$AQ$38</f>
        <v>0.26721531743365806</v>
      </c>
      <c r="AP36" s="15">
        <f>'Degrees Granted'!AQ36/'Degrees Granted'!$AQ$38</f>
        <v>8.7336244541484712E-3</v>
      </c>
      <c r="AQ36" s="21"/>
      <c r="AR36" s="15">
        <f>'Degrees Granted'!AS36/'Degrees Granted'!$AU$38</f>
        <v>0.79418695993715638</v>
      </c>
      <c r="AS36" s="15">
        <f>'Degrees Granted'!AT36/'Degrees Granted'!$AU$38</f>
        <v>0.20149253731343283</v>
      </c>
      <c r="AT36" s="15">
        <f>'Degrees Granted'!AU36/'Degrees Granted'!$AU$38</f>
        <v>4.3205027494108402E-3</v>
      </c>
      <c r="AU36" s="21"/>
      <c r="AV36" s="22">
        <f>'Degrees Granted'!AW36/'Degrees Granted'!$AX$38</f>
        <v>0.74355083459787552</v>
      </c>
      <c r="AW36" s="22">
        <f>'Degrees Granted'!AX36/'Degrees Granted'!$AX$38</f>
        <v>0.25644916540212442</v>
      </c>
      <c r="AX36" s="21"/>
      <c r="AY36" s="22">
        <f>'Degrees Granted'!AZ36/'Degrees Granted'!$AZ$38</f>
        <v>1</v>
      </c>
    </row>
    <row r="40" spans="1:51" x14ac:dyDescent="0.2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</row>
  </sheetData>
  <phoneticPr fontId="3" type="noConversion"/>
  <printOptions horizontalCentered="1" verticalCentered="1"/>
  <pageMargins left="0.46" right="0.42" top="0.76" bottom="1" header="0.5" footer="0.5"/>
  <pageSetup paperSize="5" scale="86" fitToWidth="2" orientation="landscape" verticalDpi="0" r:id="rId1"/>
  <headerFooter alignWithMargins="0">
    <oddHeader>&amp;C&amp;"Arial,Bold Italic"&amp;18Percentage of&amp;"Arial,Regular" &amp;"Arial,Bold Italic"Degrees Granted by Each Institution by Discipline</oddHeader>
  </headerFooter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zoomScale="75" zoomScaleNormal="75" workbookViewId="0">
      <pane xSplit="1" ySplit="2" topLeftCell="AC3" activePane="bottomRight" state="frozen"/>
      <selection pane="topRight" activeCell="C1" sqref="C1"/>
      <selection pane="bottomLeft" activeCell="A3" sqref="A3"/>
      <selection pane="bottomRight" activeCell="R15" sqref="R15"/>
    </sheetView>
  </sheetViews>
  <sheetFormatPr defaultRowHeight="12.75" x14ac:dyDescent="0.2"/>
  <cols>
    <col min="1" max="1" width="36.140625" style="43" bestFit="1" customWidth="1"/>
    <col min="2" max="2" width="1.42578125" customWidth="1"/>
    <col min="3" max="3" width="9.42578125" bestFit="1" customWidth="1"/>
    <col min="4" max="6" width="10.85546875" bestFit="1" customWidth="1"/>
    <col min="7" max="7" width="1.7109375" customWidth="1"/>
    <col min="8" max="8" width="9.7109375" bestFit="1" customWidth="1"/>
    <col min="9" max="9" width="9.42578125" bestFit="1" customWidth="1"/>
    <col min="10" max="10" width="9.7109375" bestFit="1" customWidth="1"/>
    <col min="11" max="11" width="10.85546875" bestFit="1" customWidth="1"/>
    <col min="12" max="12" width="2.140625" customWidth="1"/>
    <col min="14" max="15" width="9.85546875" bestFit="1" customWidth="1"/>
    <col min="16" max="16" width="10.85546875" bestFit="1" customWidth="1"/>
    <col min="17" max="17" width="2.140625" customWidth="1"/>
    <col min="18" max="18" width="9.42578125" bestFit="1" customWidth="1"/>
    <col min="19" max="19" width="9.7109375" bestFit="1" customWidth="1"/>
    <col min="20" max="20" width="9.42578125" bestFit="1" customWidth="1"/>
    <col min="21" max="21" width="2.140625" customWidth="1"/>
    <col min="22" max="22" width="7.7109375" bestFit="1" customWidth="1"/>
    <col min="23" max="23" width="9.85546875" bestFit="1" customWidth="1"/>
    <col min="24" max="24" width="9.42578125" bestFit="1" customWidth="1"/>
    <col min="25" max="25" width="1.85546875" customWidth="1"/>
    <col min="26" max="27" width="9.42578125" bestFit="1" customWidth="1"/>
    <col min="28" max="28" width="9.85546875" bestFit="1" customWidth="1"/>
    <col min="29" max="30" width="1.42578125" customWidth="1"/>
    <col min="31" max="33" width="9.42578125" bestFit="1" customWidth="1"/>
    <col min="34" max="34" width="7.7109375" bestFit="1" customWidth="1"/>
    <col min="35" max="35" width="1.85546875" customWidth="1"/>
    <col min="36" max="36" width="7.5703125" bestFit="1" customWidth="1"/>
    <col min="37" max="37" width="9.7109375" bestFit="1" customWidth="1"/>
    <col min="38" max="38" width="8.42578125" bestFit="1" customWidth="1"/>
    <col min="39" max="39" width="2.28515625" customWidth="1"/>
    <col min="40" max="40" width="8.7109375" bestFit="1" customWidth="1"/>
    <col min="41" max="41" width="8.42578125" bestFit="1" customWidth="1"/>
    <col min="42" max="42" width="8" bestFit="1" customWidth="1"/>
    <col min="43" max="43" width="1.85546875" customWidth="1"/>
    <col min="45" max="45" width="8.42578125" bestFit="1" customWidth="1"/>
    <col min="46" max="46" width="1.42578125" customWidth="1"/>
    <col min="48" max="48" width="1.85546875" customWidth="1"/>
  </cols>
  <sheetData>
    <row r="1" spans="1:48" x14ac:dyDescent="0.2">
      <c r="A1" s="37"/>
      <c r="B1" s="18"/>
      <c r="C1" s="2" t="s">
        <v>1</v>
      </c>
      <c r="D1" s="2"/>
      <c r="E1" s="2"/>
      <c r="F1" s="2"/>
      <c r="G1" s="18"/>
      <c r="H1" s="2" t="s">
        <v>2</v>
      </c>
      <c r="I1" s="2"/>
      <c r="J1" s="2"/>
      <c r="K1" s="2"/>
      <c r="L1" s="16"/>
      <c r="M1" s="2" t="s">
        <v>4</v>
      </c>
      <c r="N1" s="2"/>
      <c r="O1" s="2"/>
      <c r="P1" s="2"/>
      <c r="Q1" s="18"/>
      <c r="R1" s="2" t="s">
        <v>7</v>
      </c>
      <c r="S1" s="2"/>
      <c r="T1" s="2"/>
      <c r="U1" s="18"/>
      <c r="V1" s="2" t="s">
        <v>8</v>
      </c>
      <c r="W1" s="2"/>
      <c r="X1" s="2"/>
      <c r="Y1" s="18"/>
      <c r="Z1" s="2" t="s">
        <v>5</v>
      </c>
      <c r="AA1" s="2"/>
      <c r="AB1" s="2"/>
      <c r="AC1" s="18"/>
      <c r="AD1" s="18"/>
      <c r="AE1" s="2" t="s">
        <v>3</v>
      </c>
      <c r="AF1" s="2"/>
      <c r="AG1" s="2"/>
      <c r="AH1" s="2"/>
      <c r="AI1" s="18"/>
      <c r="AJ1" s="2" t="s">
        <v>6</v>
      </c>
      <c r="AK1" s="2"/>
      <c r="AL1" s="2"/>
      <c r="AM1" s="18"/>
      <c r="AN1" s="2" t="s">
        <v>9</v>
      </c>
      <c r="AO1" s="2"/>
      <c r="AP1" s="2"/>
      <c r="AQ1" s="18"/>
      <c r="AR1" s="2" t="s">
        <v>10</v>
      </c>
      <c r="AS1" s="2"/>
      <c r="AT1" s="18"/>
      <c r="AU1" s="2" t="s">
        <v>11</v>
      </c>
      <c r="AV1" s="26"/>
    </row>
    <row r="2" spans="1:48" x14ac:dyDescent="0.2">
      <c r="A2" s="38" t="s">
        <v>12</v>
      </c>
      <c r="B2" s="25"/>
      <c r="C2" s="5" t="s">
        <v>13</v>
      </c>
      <c r="D2" s="5" t="s">
        <v>14</v>
      </c>
      <c r="E2" s="5" t="s">
        <v>15</v>
      </c>
      <c r="F2" s="5" t="s">
        <v>16</v>
      </c>
      <c r="G2" s="17"/>
      <c r="H2" s="5" t="s">
        <v>13</v>
      </c>
      <c r="I2" s="5" t="s">
        <v>14</v>
      </c>
      <c r="J2" s="5" t="s">
        <v>15</v>
      </c>
      <c r="K2" s="5" t="s">
        <v>16</v>
      </c>
      <c r="L2" s="17"/>
      <c r="M2" s="5" t="s">
        <v>13</v>
      </c>
      <c r="N2" s="5" t="s">
        <v>14</v>
      </c>
      <c r="O2" s="5" t="s">
        <v>15</v>
      </c>
      <c r="P2" s="5" t="s">
        <v>16</v>
      </c>
      <c r="Q2" s="17"/>
      <c r="R2" s="5" t="s">
        <v>13</v>
      </c>
      <c r="S2" s="5" t="s">
        <v>14</v>
      </c>
      <c r="T2" s="5" t="s">
        <v>16</v>
      </c>
      <c r="U2" s="17"/>
      <c r="V2" s="5" t="s">
        <v>13</v>
      </c>
      <c r="W2" s="5" t="s">
        <v>14</v>
      </c>
      <c r="X2" s="5" t="s">
        <v>16</v>
      </c>
      <c r="Y2" s="17"/>
      <c r="Z2" s="5" t="s">
        <v>13</v>
      </c>
      <c r="AA2" s="5" t="s">
        <v>14</v>
      </c>
      <c r="AB2" s="5" t="s">
        <v>16</v>
      </c>
      <c r="AC2" s="17"/>
      <c r="AD2" s="17"/>
      <c r="AE2" s="5" t="s">
        <v>13</v>
      </c>
      <c r="AF2" s="5" t="s">
        <v>14</v>
      </c>
      <c r="AG2" s="5" t="s">
        <v>15</v>
      </c>
      <c r="AH2" s="5" t="s">
        <v>16</v>
      </c>
      <c r="AI2" s="17"/>
      <c r="AJ2" s="5" t="s">
        <v>13</v>
      </c>
      <c r="AK2" s="5" t="s">
        <v>14</v>
      </c>
      <c r="AL2" s="5" t="s">
        <v>16</v>
      </c>
      <c r="AM2" s="17"/>
      <c r="AN2" s="5" t="s">
        <v>13</v>
      </c>
      <c r="AO2" s="5" t="s">
        <v>14</v>
      </c>
      <c r="AP2" s="5" t="s">
        <v>16</v>
      </c>
      <c r="AQ2" s="17"/>
      <c r="AR2" s="5" t="s">
        <v>13</v>
      </c>
      <c r="AS2" s="5" t="s">
        <v>14</v>
      </c>
      <c r="AT2" s="17"/>
      <c r="AU2" s="5" t="s">
        <v>13</v>
      </c>
      <c r="AV2" s="26"/>
    </row>
    <row r="3" spans="1:48" x14ac:dyDescent="0.2">
      <c r="A3" s="37" t="s">
        <v>17</v>
      </c>
      <c r="B3" s="18"/>
      <c r="C3" s="14">
        <f>'Degrees Granted'!H3/'Degrees Granted'!C3</f>
        <v>0.85365853658536583</v>
      </c>
      <c r="D3" s="27">
        <f>'Degrees Granted'!I3/'Degrees Granted'!D3</f>
        <v>1</v>
      </c>
      <c r="E3" s="14"/>
      <c r="F3" s="27">
        <f>'Degrees Granted'!K3/'Degrees Granted'!F3</f>
        <v>1</v>
      </c>
      <c r="G3" s="18"/>
      <c r="H3" s="14"/>
      <c r="I3" s="14"/>
      <c r="J3" s="14"/>
      <c r="K3" s="14"/>
      <c r="L3" s="24"/>
      <c r="M3" s="14"/>
      <c r="N3" s="14"/>
      <c r="O3" s="14"/>
      <c r="P3" s="14"/>
      <c r="Q3" s="18"/>
      <c r="R3" s="14"/>
      <c r="S3" s="14"/>
      <c r="T3" s="14"/>
      <c r="U3" s="18"/>
      <c r="V3" s="14"/>
      <c r="W3" s="14"/>
      <c r="X3" s="14"/>
      <c r="Y3" s="24"/>
      <c r="Z3" s="14"/>
      <c r="AA3" s="14"/>
      <c r="AB3" s="14"/>
      <c r="AC3" s="24"/>
      <c r="AD3" s="24"/>
      <c r="AE3" s="27">
        <f>'Degrees Granted'!R3/'Degrees Granted'!C3</f>
        <v>0.14634146341463414</v>
      </c>
      <c r="AF3" s="14"/>
      <c r="AG3" s="14"/>
      <c r="AH3" s="14"/>
      <c r="AI3" s="24"/>
      <c r="AJ3" s="14"/>
      <c r="AK3" s="14"/>
      <c r="AL3" s="14"/>
      <c r="AM3" s="18"/>
      <c r="AN3" s="14"/>
      <c r="AO3" s="14"/>
      <c r="AP3" s="14"/>
      <c r="AQ3" s="18"/>
      <c r="AR3" s="14"/>
      <c r="AS3" s="14"/>
      <c r="AT3" s="18"/>
      <c r="AU3" s="14"/>
      <c r="AV3" s="26"/>
    </row>
    <row r="4" spans="1:48" x14ac:dyDescent="0.2">
      <c r="A4" s="37" t="s">
        <v>18</v>
      </c>
      <c r="B4" s="18"/>
      <c r="C4" s="27">
        <f>'Degrees Granted'!H4/'Degrees Granted'!C4</f>
        <v>0.96614583333333337</v>
      </c>
      <c r="D4" s="14">
        <f>'Degrees Granted'!I4/'Degrees Granted'!D4</f>
        <v>0.9452054794520548</v>
      </c>
      <c r="E4" s="14"/>
      <c r="F4" s="27">
        <f>'Degrees Granted'!K4/'Degrees Granted'!F4</f>
        <v>1</v>
      </c>
      <c r="G4" s="18"/>
      <c r="H4" s="14"/>
      <c r="I4" s="14"/>
      <c r="J4" s="14"/>
      <c r="K4" s="14"/>
      <c r="L4" s="24"/>
      <c r="M4" s="14"/>
      <c r="N4" s="14"/>
      <c r="O4" s="14"/>
      <c r="P4" s="14"/>
      <c r="Q4" s="18"/>
      <c r="R4" s="14"/>
      <c r="S4" s="14"/>
      <c r="T4" s="14"/>
      <c r="U4" s="18"/>
      <c r="V4" s="14"/>
      <c r="W4" s="14"/>
      <c r="X4" s="14"/>
      <c r="Y4" s="24"/>
      <c r="Z4" s="14"/>
      <c r="AA4" s="14"/>
      <c r="AB4" s="14"/>
      <c r="AC4" s="24"/>
      <c r="AD4" s="24"/>
      <c r="AE4" s="14">
        <f>'Degrees Granted'!R4/'Degrees Granted'!C4</f>
        <v>3.3854166666666664E-2</v>
      </c>
      <c r="AF4" s="14">
        <f>'Degrees Granted'!S4/'Degrees Granted'!D4</f>
        <v>5.4794520547945202E-2</v>
      </c>
      <c r="AG4" s="14"/>
      <c r="AH4" s="14"/>
      <c r="AI4" s="24"/>
      <c r="AJ4" s="14"/>
      <c r="AK4" s="14"/>
      <c r="AL4" s="14"/>
      <c r="AM4" s="18"/>
      <c r="AN4" s="14"/>
      <c r="AO4" s="14"/>
      <c r="AP4" s="14"/>
      <c r="AQ4" s="18"/>
      <c r="AR4" s="14"/>
      <c r="AS4" s="14"/>
      <c r="AT4" s="18"/>
      <c r="AU4" s="14"/>
      <c r="AV4" s="26"/>
    </row>
    <row r="5" spans="1:48" x14ac:dyDescent="0.2">
      <c r="A5" s="37" t="s">
        <v>19</v>
      </c>
      <c r="B5" s="18"/>
      <c r="C5" s="14">
        <f>'Degrees Granted'!H5/'Degrees Granted'!C5</f>
        <v>0.4375</v>
      </c>
      <c r="D5" s="14">
        <f>'Degrees Granted'!I5/'Degrees Granted'!D5</f>
        <v>0.44776119402985076</v>
      </c>
      <c r="E5" s="14"/>
      <c r="F5" s="27">
        <f>'Degrees Granted'!K5/'Degrees Granted'!F5</f>
        <v>1</v>
      </c>
      <c r="G5" s="18"/>
      <c r="H5" s="14"/>
      <c r="I5" s="14"/>
      <c r="J5" s="14"/>
      <c r="K5" s="14"/>
      <c r="L5" s="24"/>
      <c r="M5" s="14">
        <f>'Degrees Granted'!W5/'Degrees Granted'!C5</f>
        <v>0.24519230769230768</v>
      </c>
      <c r="N5" s="14">
        <f>'Degrees Granted'!X5/'Degrees Granted'!D5</f>
        <v>2.9850746268656716E-2</v>
      </c>
      <c r="O5" s="14"/>
      <c r="P5" s="14"/>
      <c r="Q5" s="18"/>
      <c r="R5" s="14"/>
      <c r="S5" s="14"/>
      <c r="T5" s="14"/>
      <c r="U5" s="18"/>
      <c r="V5" s="14">
        <f>'Degrees Granted'!AO5/'Degrees Granted'!C5</f>
        <v>0.13942307692307693</v>
      </c>
      <c r="W5" s="14">
        <f>'Degrees Granted'!AP5/'Degrees Granted'!D5</f>
        <v>0.29850746268656714</v>
      </c>
      <c r="X5" s="14"/>
      <c r="Y5" s="24"/>
      <c r="Z5" s="14"/>
      <c r="AA5" s="14">
        <f>'Degrees Granted'!AC5/'Degrees Granted'!D5</f>
        <v>8.9552238805970144E-2</v>
      </c>
      <c r="AB5" s="14"/>
      <c r="AC5" s="24"/>
      <c r="AD5" s="24"/>
      <c r="AE5" s="14">
        <f>'Degrees Granted'!R5/'Degrees Granted'!C5</f>
        <v>2.8846153846153848E-2</v>
      </c>
      <c r="AF5" s="27">
        <f>'Degrees Granted'!S5/'Degrees Granted'!D5</f>
        <v>0.13432835820895522</v>
      </c>
      <c r="AG5" s="14"/>
      <c r="AH5" s="14"/>
      <c r="AI5" s="24"/>
      <c r="AJ5" s="14">
        <f>'Degrees Granted'!AG5/'Degrees Granted'!C5</f>
        <v>0.14903846153846154</v>
      </c>
      <c r="AK5" s="14"/>
      <c r="AL5" s="14"/>
      <c r="AM5" s="18"/>
      <c r="AN5" s="14"/>
      <c r="AO5" s="14"/>
      <c r="AP5" s="14"/>
      <c r="AQ5" s="18"/>
      <c r="AR5" s="14"/>
      <c r="AS5" s="14"/>
      <c r="AT5" s="18"/>
      <c r="AU5" s="14"/>
      <c r="AV5" s="26"/>
    </row>
    <row r="6" spans="1:48" x14ac:dyDescent="0.2">
      <c r="A6" s="37" t="s">
        <v>20</v>
      </c>
      <c r="B6" s="18"/>
      <c r="C6" s="14">
        <f>'Degrees Granted'!H6/'Degrees Granted'!C6</f>
        <v>0.50643776824034337</v>
      </c>
      <c r="D6" s="14">
        <f>'Degrees Granted'!I6/'Degrees Granted'!D6</f>
        <v>0.48</v>
      </c>
      <c r="E6" s="14"/>
      <c r="F6" s="27">
        <f>'Degrees Granted'!K6/'Degrees Granted'!F6</f>
        <v>1</v>
      </c>
      <c r="G6" s="18"/>
      <c r="H6" s="14"/>
      <c r="I6" s="14">
        <f>'Degrees Granted'!N6/'Degrees Granted'!D6</f>
        <v>0.10666666666666667</v>
      </c>
      <c r="J6" s="14"/>
      <c r="K6" s="14"/>
      <c r="L6" s="24"/>
      <c r="M6" s="14">
        <f>'Degrees Granted'!W6/'Degrees Granted'!C6</f>
        <v>0</v>
      </c>
      <c r="N6" s="14">
        <f>'Degrees Granted'!X6/'Degrees Granted'!D6</f>
        <v>0.11333333333333333</v>
      </c>
      <c r="O6" s="14"/>
      <c r="P6" s="14"/>
      <c r="Q6" s="18"/>
      <c r="R6" s="14"/>
      <c r="S6" s="14"/>
      <c r="T6" s="14"/>
      <c r="U6" s="18"/>
      <c r="V6" s="14">
        <f>'Degrees Granted'!AO6/'Degrees Granted'!C6</f>
        <v>0.18025751072961374</v>
      </c>
      <c r="W6" s="14">
        <f>'Degrees Granted'!AP6/'Degrees Granted'!D6</f>
        <v>0.14000000000000001</v>
      </c>
      <c r="X6" s="14"/>
      <c r="Y6" s="24"/>
      <c r="Z6" s="14">
        <f>'Degrees Granted'!AB6/'Degrees Granted'!C6</f>
        <v>0.16738197424892703</v>
      </c>
      <c r="AA6" s="14">
        <f>'Degrees Granted'!AC6/'Degrees Granted'!D6</f>
        <v>9.3333333333333338E-2</v>
      </c>
      <c r="AB6" s="14"/>
      <c r="AC6" s="24"/>
      <c r="AD6" s="24"/>
      <c r="AE6" s="14">
        <f>'Degrees Granted'!R6/'Degrees Granted'!C6</f>
        <v>0.14592274678111589</v>
      </c>
      <c r="AF6" s="14">
        <f>'Degrees Granted'!S6/'Degrees Granted'!D6</f>
        <v>6.6666666666666666E-2</v>
      </c>
      <c r="AG6" s="14"/>
      <c r="AH6" s="14"/>
      <c r="AI6" s="24"/>
      <c r="AJ6" s="14"/>
      <c r="AK6" s="14"/>
      <c r="AL6" s="14"/>
      <c r="AM6" s="18"/>
      <c r="AN6" s="14"/>
      <c r="AO6" s="14"/>
      <c r="AP6" s="14"/>
      <c r="AQ6" s="18"/>
      <c r="AR6" s="14"/>
      <c r="AS6" s="14"/>
      <c r="AT6" s="18"/>
      <c r="AU6" s="14"/>
      <c r="AV6" s="26"/>
    </row>
    <row r="7" spans="1:48" x14ac:dyDescent="0.2">
      <c r="A7" s="37" t="s">
        <v>21</v>
      </c>
      <c r="B7" s="18"/>
      <c r="C7" s="14">
        <f>'Degrees Granted'!H7/'Degrees Granted'!C7</f>
        <v>0.13043478260869565</v>
      </c>
      <c r="D7" s="14">
        <f>'Degrees Granted'!I7/'Degrees Granted'!D7</f>
        <v>0.46875</v>
      </c>
      <c r="E7" s="14"/>
      <c r="F7" s="14"/>
      <c r="G7" s="18"/>
      <c r="H7" s="14">
        <f>'Degrees Granted'!M7/'Degrees Granted'!C7</f>
        <v>0.28260869565217389</v>
      </c>
      <c r="I7" s="14">
        <f>'Degrees Granted'!N7/'Degrees Granted'!D7</f>
        <v>0.3125</v>
      </c>
      <c r="J7" s="14"/>
      <c r="K7" s="14"/>
      <c r="L7" s="24"/>
      <c r="M7" s="14">
        <f>'Degrees Granted'!W7/'Degrees Granted'!C7</f>
        <v>0.5</v>
      </c>
      <c r="N7" s="14">
        <f>'Degrees Granted'!X7/'Degrees Granted'!D7</f>
        <v>0.125</v>
      </c>
      <c r="O7" s="14"/>
      <c r="P7" s="14"/>
      <c r="Q7" s="18"/>
      <c r="R7" s="14"/>
      <c r="S7" s="14"/>
      <c r="T7" s="14"/>
      <c r="U7" s="18"/>
      <c r="V7" s="14">
        <f>'Degrees Granted'!AO7/'Degrees Granted'!C7</f>
        <v>4.3478260869565216E-2</v>
      </c>
      <c r="W7" s="14">
        <f>'Degrees Granted'!AP7/'Degrees Granted'!D7</f>
        <v>6.25E-2</v>
      </c>
      <c r="X7" s="14"/>
      <c r="Y7" s="24"/>
      <c r="Z7" s="14"/>
      <c r="AA7" s="14">
        <f>'Degrees Granted'!AC7/'Degrees Granted'!D7</f>
        <v>3.125E-2</v>
      </c>
      <c r="AB7" s="14"/>
      <c r="AC7" s="24"/>
      <c r="AD7" s="24"/>
      <c r="AE7" s="14">
        <f>'Degrees Granted'!R7/'Degrees Granted'!C7</f>
        <v>4.3478260869565216E-2</v>
      </c>
      <c r="AF7" s="14"/>
      <c r="AG7" s="14"/>
      <c r="AH7" s="14"/>
      <c r="AI7" s="24"/>
      <c r="AJ7" s="14"/>
      <c r="AK7" s="14"/>
      <c r="AL7" s="14"/>
      <c r="AM7" s="18"/>
      <c r="AN7" s="14"/>
      <c r="AO7" s="14"/>
      <c r="AP7" s="14"/>
      <c r="AQ7" s="18"/>
      <c r="AR7" s="14"/>
      <c r="AS7" s="14"/>
      <c r="AT7" s="18"/>
      <c r="AU7" s="14"/>
      <c r="AV7" s="26"/>
    </row>
    <row r="8" spans="1:48" x14ac:dyDescent="0.2">
      <c r="A8" s="37" t="s">
        <v>22</v>
      </c>
      <c r="B8" s="18"/>
      <c r="C8" s="14">
        <f>'Degrees Granted'!H8/'Degrees Granted'!C8</f>
        <v>0.33304272013949432</v>
      </c>
      <c r="D8" s="14">
        <f>'Degrees Granted'!I8/'Degrees Granted'!D8</f>
        <v>0.35869565217391303</v>
      </c>
      <c r="E8" s="14"/>
      <c r="F8" s="14">
        <f>'Degrees Granted'!K8/'Degrees Granted'!F8</f>
        <v>0.61538461538461542</v>
      </c>
      <c r="G8" s="18"/>
      <c r="H8" s="14">
        <f>'Degrees Granted'!M8/'Degrees Granted'!C8</f>
        <v>0.15344376634699217</v>
      </c>
      <c r="I8" s="14">
        <f>'Degrees Granted'!N8/'Degrees Granted'!D8</f>
        <v>0.21195652173913043</v>
      </c>
      <c r="J8" s="14"/>
      <c r="K8" s="14">
        <f>'Degrees Granted'!P8/'Degrees Granted'!F8</f>
        <v>0.38461538461538464</v>
      </c>
      <c r="L8" s="24"/>
      <c r="M8" s="14">
        <f>'Degrees Granted'!W8/'Degrees Granted'!C8</f>
        <v>8.326068003487358E-2</v>
      </c>
      <c r="N8" s="14">
        <f>'Degrees Granted'!X8/'Degrees Granted'!D8</f>
        <v>6.5217391304347824E-2</v>
      </c>
      <c r="O8" s="14"/>
      <c r="P8" s="14"/>
      <c r="Q8" s="18"/>
      <c r="R8" s="14">
        <f>'Degrees Granted'!AK8/'Degrees Granted'!C8</f>
        <v>0.17567567567567569</v>
      </c>
      <c r="S8" s="14">
        <f>'Degrees Granted'!AL8/'Degrees Granted'!D8</f>
        <v>0.19021739130434784</v>
      </c>
      <c r="T8" s="14"/>
      <c r="U8" s="18"/>
      <c r="V8" s="14">
        <f>'Degrees Granted'!AO8/'Degrees Granted'!C8</f>
        <v>0.10592850915431561</v>
      </c>
      <c r="W8" s="14">
        <f>'Degrees Granted'!AP8/'Degrees Granted'!D8</f>
        <v>0.13043478260869565</v>
      </c>
      <c r="X8" s="14"/>
      <c r="Y8" s="24"/>
      <c r="Z8" s="14"/>
      <c r="AA8" s="14"/>
      <c r="AB8" s="14"/>
      <c r="AC8" s="24"/>
      <c r="AD8" s="24"/>
      <c r="AE8" s="14">
        <f>'Degrees Granted'!R8/'Degrees Granted'!C8</f>
        <v>2.6155187445510025E-2</v>
      </c>
      <c r="AF8" s="14">
        <f>'Degrees Granted'!S8/'Degrees Granted'!D8</f>
        <v>2.717391304347826E-2</v>
      </c>
      <c r="AG8" s="14"/>
      <c r="AH8" s="14"/>
      <c r="AI8" s="24"/>
      <c r="AJ8" s="14">
        <f>'Degrees Granted'!AG8/'Degrees Granted'!C8</f>
        <v>5.1438535309503049E-2</v>
      </c>
      <c r="AK8" s="14">
        <f>'Degrees Granted'!AH8/'Degrees Granted'!D8</f>
        <v>1.6304347826086956E-2</v>
      </c>
      <c r="AL8" s="14"/>
      <c r="AM8" s="18"/>
      <c r="AN8" s="14">
        <f>'Degrees Granted'!AS8/'Degrees Granted'!C8</f>
        <v>7.1054925893635573E-2</v>
      </c>
      <c r="AO8" s="14"/>
      <c r="AP8" s="14"/>
      <c r="AQ8" s="18"/>
      <c r="AR8" s="14"/>
      <c r="AS8" s="14"/>
      <c r="AT8" s="18"/>
      <c r="AU8" s="14"/>
      <c r="AV8" s="26"/>
    </row>
    <row r="9" spans="1:48" x14ac:dyDescent="0.2">
      <c r="A9" s="37" t="s">
        <v>23</v>
      </c>
      <c r="B9" s="18"/>
      <c r="C9" s="14">
        <f>'Degrees Granted'!H9/'Degrees Granted'!C9</f>
        <v>8.8564058469475501E-2</v>
      </c>
      <c r="D9" s="27">
        <f>'Degrees Granted'!I9/'Degrees Granted'!D9</f>
        <v>7.7777777777777779E-2</v>
      </c>
      <c r="E9" s="14"/>
      <c r="F9" s="14"/>
      <c r="G9" s="24"/>
      <c r="H9" s="14">
        <f>'Degrees Granted'!M9/'Degrees Granted'!C9</f>
        <v>0.22441960447119519</v>
      </c>
      <c r="I9" s="14">
        <f>'Degrees Granted'!N9/'Degrees Granted'!D9</f>
        <v>0.18333333333333332</v>
      </c>
      <c r="J9" s="14"/>
      <c r="K9" s="14">
        <f>'Degrees Granted'!P9/'Degrees Granted'!F9</f>
        <v>0.125</v>
      </c>
      <c r="L9" s="24"/>
      <c r="M9" s="14">
        <f>'Degrees Granted'!W9/'Degrees Granted'!C9</f>
        <v>8.2545141874462602E-2</v>
      </c>
      <c r="N9" s="14"/>
      <c r="O9" s="14"/>
      <c r="P9" s="14"/>
      <c r="Q9" s="18"/>
      <c r="R9" s="14">
        <f>'Degrees Granted'!AK9/'Degrees Granted'!C9</f>
        <v>0.12467755803955288</v>
      </c>
      <c r="S9" s="14">
        <f>'Degrees Granted'!AL9/'Degrees Granted'!D9</f>
        <v>0.20555555555555555</v>
      </c>
      <c r="T9" s="14">
        <f>'Degrees Granted'!AM9/'Degrees Granted'!F9</f>
        <v>0.75</v>
      </c>
      <c r="U9" s="18"/>
      <c r="V9" s="14">
        <f>'Degrees Granted'!AO9/'Degrees Granted'!C9</f>
        <v>7.3946689595872736E-2</v>
      </c>
      <c r="W9" s="14">
        <f>'Degrees Granted'!AP9/'Degrees Granted'!D9</f>
        <v>0.10555555555555556</v>
      </c>
      <c r="X9" s="14">
        <f>'Degrees Granted'!AQ9/'Degrees Granted'!F9</f>
        <v>0.125</v>
      </c>
      <c r="Y9" s="24"/>
      <c r="Z9" s="14">
        <f>'Degrees Granted'!AB9/'Degrees Granted'!C9</f>
        <v>0.13757523645743766</v>
      </c>
      <c r="AA9" s="14">
        <f>'Degrees Granted'!AC9/'Degrees Granted'!D9</f>
        <v>0.18333333333333332</v>
      </c>
      <c r="AB9" s="14"/>
      <c r="AC9" s="24"/>
      <c r="AD9" s="24"/>
      <c r="AE9" s="14">
        <f>'Degrees Granted'!R9/'Degrees Granted'!C9</f>
        <v>5.7609630266552019E-2</v>
      </c>
      <c r="AF9" s="14">
        <f>'Degrees Granted'!S9/'Degrees Granted'!D9</f>
        <v>2.7777777777777776E-2</v>
      </c>
      <c r="AG9" s="14"/>
      <c r="AH9" s="14"/>
      <c r="AI9" s="24"/>
      <c r="AJ9" s="14">
        <f>'Degrees Granted'!AG9/'Degrees Granted'!C9</f>
        <v>9.544282029234738E-2</v>
      </c>
      <c r="AK9" s="14">
        <f>'Degrees Granted'!AH9/'Degrees Granted'!D9</f>
        <v>0.15555555555555556</v>
      </c>
      <c r="AL9" s="14"/>
      <c r="AM9" s="18"/>
      <c r="AN9" s="27">
        <f>'Degrees Granted'!AS9/'Degrees Granted'!C9</f>
        <v>0.11521926053310404</v>
      </c>
      <c r="AO9" s="14">
        <f>'Degrees Granted'!AT9/'Degrees Granted'!D9</f>
        <v>6.1111111111111109E-2</v>
      </c>
      <c r="AP9" s="14"/>
      <c r="AQ9" s="18"/>
      <c r="AR9" s="14"/>
      <c r="AS9" s="14"/>
      <c r="AT9" s="18"/>
      <c r="AU9" s="14"/>
      <c r="AV9" s="26"/>
    </row>
    <row r="10" spans="1:48" x14ac:dyDescent="0.2">
      <c r="A10" s="37" t="s">
        <v>24</v>
      </c>
      <c r="B10" s="18"/>
      <c r="C10" s="27">
        <f>'Degrees Granted'!H10/'Degrees Granted'!C10</f>
        <v>7.7273946874161517E-2</v>
      </c>
      <c r="D10" s="14">
        <f>'Degrees Granted'!I10/'Degrees Granted'!D10</f>
        <v>0.13067590987868286</v>
      </c>
      <c r="E10" s="14"/>
      <c r="F10" s="14">
        <f>'Degrees Granted'!K10/'Degrees Granted'!F10</f>
        <v>0.15037593984962405</v>
      </c>
      <c r="G10" s="18"/>
      <c r="H10" s="14">
        <f>'Degrees Granted'!M10/'Degrees Granted'!C10</f>
        <v>0.13039978535014757</v>
      </c>
      <c r="I10" s="14">
        <f>'Degrees Granted'!N10/'Degrees Granted'!D10</f>
        <v>0.2076256499133449</v>
      </c>
      <c r="J10" s="14"/>
      <c r="K10" s="14">
        <f>'Degrees Granted'!P10/'Degrees Granted'!F10</f>
        <v>0.26315789473684209</v>
      </c>
      <c r="L10" s="24"/>
      <c r="M10" s="14">
        <f>'Degrees Granted'!W10/'Degrees Granted'!C10</f>
        <v>0.21438154011269117</v>
      </c>
      <c r="N10" s="14">
        <f>'Degrees Granted'!X10/'Degrees Granted'!D10</f>
        <v>0.13518197573656845</v>
      </c>
      <c r="O10" s="14"/>
      <c r="P10" s="14">
        <f>'Degrees Granted'!Z10/'Degrees Granted'!F10</f>
        <v>0.13533834586466165</v>
      </c>
      <c r="Q10" s="18"/>
      <c r="R10" s="14">
        <f>'Degrees Granted'!AK10/'Degrees Granted'!C10</f>
        <v>0.17145156962704589</v>
      </c>
      <c r="S10" s="14">
        <f>'Degrees Granted'!AL10/'Degrees Granted'!D10</f>
        <v>0.12027729636048527</v>
      </c>
      <c r="T10" s="14">
        <f>'Degrees Granted'!AM10/'Degrees Granted'!F10</f>
        <v>0.24060150375939848</v>
      </c>
      <c r="U10" s="18"/>
      <c r="V10" s="14">
        <f>'Degrees Granted'!AO10/'Degrees Granted'!C10</f>
        <v>0.10839817547625435</v>
      </c>
      <c r="W10" s="14">
        <f>'Degrees Granted'!AP10/'Degrees Granted'!D10</f>
        <v>0.10121317157712305</v>
      </c>
      <c r="X10" s="14">
        <f>'Degrees Granted'!AQ10/'Degrees Granted'!F10</f>
        <v>4.1353383458646614E-2</v>
      </c>
      <c r="Y10" s="24"/>
      <c r="Z10" s="14">
        <f>'Degrees Granted'!AB10/'Degrees Granted'!C10</f>
        <v>0.10571505232090153</v>
      </c>
      <c r="AA10" s="14">
        <f>'Degrees Granted'!AC10/'Degrees Granted'!D10</f>
        <v>0.11161178509532062</v>
      </c>
      <c r="AB10" s="14">
        <f>'Degrees Granted'!AD10/'Degrees Granted'!F10</f>
        <v>5.2631578947368418E-2</v>
      </c>
      <c r="AC10" s="24"/>
      <c r="AD10" s="24"/>
      <c r="AE10" s="14">
        <f>'Degrees Granted'!R10/'Degrees Granted'!C10</f>
        <v>4.3466595116715856E-2</v>
      </c>
      <c r="AF10" s="14">
        <f>'Degrees Granted'!S10/'Degrees Granted'!D10</f>
        <v>2.5996533795493933E-2</v>
      </c>
      <c r="AG10" s="14"/>
      <c r="AH10" s="27">
        <f>'Degrees Granted'!U10/'Degrees Granted'!F10</f>
        <v>1.5037593984962405E-2</v>
      </c>
      <c r="AI10" s="24"/>
      <c r="AJ10" s="14">
        <f>'Degrees Granted'!AG10/'Degrees Granted'!C10</f>
        <v>3.8905285752616044E-2</v>
      </c>
      <c r="AK10" s="14">
        <f>'Degrees Granted'!AH10/'Degrees Granted'!D10</f>
        <v>7.6256499133448868E-2</v>
      </c>
      <c r="AL10" s="27">
        <f>'Degrees Granted'!AI10/'Degrees Granted'!F10</f>
        <v>6.0150375939849621E-2</v>
      </c>
      <c r="AM10" s="18"/>
      <c r="AN10" s="14">
        <f>'Degrees Granted'!AS10/'Degrees Granted'!C10</f>
        <v>7.9688757713979069E-2</v>
      </c>
      <c r="AO10" s="14">
        <f>'Degrees Granted'!AT10/'Degrees Granted'!D10</f>
        <v>6.3084922010398614E-2</v>
      </c>
      <c r="AP10" s="27">
        <f>'Degrees Granted'!AU10/'Degrees Granted'!F10</f>
        <v>4.1353383458646614E-2</v>
      </c>
      <c r="AQ10" s="18"/>
      <c r="AR10" s="14">
        <f>'Degrees Granted'!AW10/'Degrees Granted'!C10</f>
        <v>3.0319291655486986E-2</v>
      </c>
      <c r="AS10" s="14">
        <f>'Degrees Granted'!AX10/'Degrees Granted'!D10</f>
        <v>2.8076256499133447E-2</v>
      </c>
      <c r="AT10" s="18"/>
      <c r="AU10" s="14"/>
      <c r="AV10" s="26"/>
    </row>
    <row r="11" spans="1:48" x14ac:dyDescent="0.2">
      <c r="A11" s="37" t="s">
        <v>25</v>
      </c>
      <c r="B11" s="18"/>
      <c r="C11" s="14">
        <f>'Degrees Granted'!H11/'Degrees Granted'!C11</f>
        <v>0.36996519144704126</v>
      </c>
      <c r="D11" s="14">
        <f>'Degrees Granted'!I11/'Degrees Granted'!D11</f>
        <v>0.46965699208443273</v>
      </c>
      <c r="E11" s="14"/>
      <c r="F11" s="14">
        <f>'Degrees Granted'!K11/'Degrees Granted'!F11</f>
        <v>0.517948717948718</v>
      </c>
      <c r="G11" s="18"/>
      <c r="H11" s="14">
        <f>'Degrees Granted'!M11/'Degrees Granted'!C11</f>
        <v>7.3097961213326706E-2</v>
      </c>
      <c r="I11" s="27">
        <f>'Degrees Granted'!N11/'Degrees Granted'!D11</f>
        <v>4.0457343887423045E-2</v>
      </c>
      <c r="J11" s="14"/>
      <c r="K11" s="14">
        <f>'Degrees Granted'!P11/'Degrees Granted'!F11</f>
        <v>4.1025641025641026E-2</v>
      </c>
      <c r="L11" s="24"/>
      <c r="M11" s="14">
        <f>'Degrees Granted'!W11/'Degrees Granted'!C11</f>
        <v>0.16210840377921432</v>
      </c>
      <c r="N11" s="14">
        <f>'Degrees Granted'!X11/'Degrees Granted'!D11</f>
        <v>0.13808267370272648</v>
      </c>
      <c r="O11" s="14"/>
      <c r="P11" s="14">
        <f>'Degrees Granted'!Z11/'Degrees Granted'!F11</f>
        <v>0.13846153846153847</v>
      </c>
      <c r="Q11" s="18"/>
      <c r="R11" s="14">
        <f>'Degrees Granted'!AK11/'Degrees Granted'!C11</f>
        <v>0.17155643958229735</v>
      </c>
      <c r="S11" s="14">
        <f>'Degrees Granted'!AL11/'Degrees Granted'!D11</f>
        <v>0.16007036059806509</v>
      </c>
      <c r="T11" s="14">
        <f>'Degrees Granted'!AM11/'Degrees Granted'!F11</f>
        <v>0.22051282051282051</v>
      </c>
      <c r="U11" s="18"/>
      <c r="V11" s="14">
        <f>'Degrees Granted'!AO11/'Degrees Granted'!C11</f>
        <v>0.11138736946792641</v>
      </c>
      <c r="W11" s="14">
        <f>'Degrees Granted'!AP11/'Degrees Granted'!D11</f>
        <v>0.11257695690413369</v>
      </c>
      <c r="X11" s="14">
        <f>'Degrees Granted'!AQ11/'Degrees Granted'!F11</f>
        <v>3.0769230769230771E-2</v>
      </c>
      <c r="Y11" s="24"/>
      <c r="Z11" s="14">
        <f>'Degrees Granted'!AB11/'Degrees Granted'!C11</f>
        <v>5.6688214818498263E-2</v>
      </c>
      <c r="AA11" s="14">
        <f>'Degrees Granted'!AC11/'Degrees Granted'!D11</f>
        <v>6.5083553210202288E-2</v>
      </c>
      <c r="AB11" s="27">
        <f>'Degrees Granted'!AD11/'Degrees Granted'!F11</f>
        <v>4.6153846153846156E-2</v>
      </c>
      <c r="AC11" s="24"/>
      <c r="AD11" s="24"/>
      <c r="AE11" s="14">
        <f>'Degrees Granted'!R11/'Degrees Granted'!C11</f>
        <v>4.2764793635007459E-2</v>
      </c>
      <c r="AF11" s="14">
        <f>'Degrees Granted'!S11/'Degrees Granted'!D11</f>
        <v>1.4072119613016711E-2</v>
      </c>
      <c r="AG11" s="14"/>
      <c r="AH11" s="27">
        <f>'Degrees Granted'!U11/'Degrees Granted'!F11</f>
        <v>5.1282051282051282E-3</v>
      </c>
      <c r="AI11" s="24"/>
      <c r="AJ11" s="14"/>
      <c r="AK11" s="14"/>
      <c r="AL11" s="14"/>
      <c r="AM11" s="18"/>
      <c r="AN11" s="14">
        <f>'Degrees Granted'!AS11/'Degrees Granted'!C11</f>
        <v>1.2431626056688214E-2</v>
      </c>
      <c r="AO11" s="14"/>
      <c r="AP11" s="14"/>
      <c r="AQ11" s="18"/>
      <c r="AR11" s="14"/>
      <c r="AS11" s="14"/>
      <c r="AT11" s="18"/>
      <c r="AU11" s="14"/>
      <c r="AV11" s="26"/>
    </row>
    <row r="12" spans="1:48" x14ac:dyDescent="0.2">
      <c r="A12" s="37" t="s">
        <v>26</v>
      </c>
      <c r="B12" s="18"/>
      <c r="C12" s="14">
        <f>'Degrees Granted'!H12/'Degrees Granted'!C12</f>
        <v>0.4358108108108108</v>
      </c>
      <c r="D12" s="14">
        <f>'Degrees Granted'!I12/'Degrees Granted'!D12</f>
        <v>0.6</v>
      </c>
      <c r="E12" s="14"/>
      <c r="F12" s="14"/>
      <c r="G12" s="18"/>
      <c r="H12" s="14"/>
      <c r="I12" s="14"/>
      <c r="J12" s="14"/>
      <c r="K12" s="14"/>
      <c r="L12" s="24"/>
      <c r="M12" s="14"/>
      <c r="N12" s="14"/>
      <c r="O12" s="14"/>
      <c r="P12" s="14"/>
      <c r="Q12" s="18"/>
      <c r="R12" s="14">
        <f>'Degrees Granted'!AK12/'Degrees Granted'!C12</f>
        <v>0.16554054054054054</v>
      </c>
      <c r="S12" s="14"/>
      <c r="T12" s="14"/>
      <c r="U12" s="18"/>
      <c r="V12" s="14">
        <f>'Degrees Granted'!AO12/'Degrees Granted'!C12</f>
        <v>8.7837837837837843E-2</v>
      </c>
      <c r="W12" s="27">
        <f>'Degrees Granted'!AP12/'Degrees Granted'!D12</f>
        <v>0.4</v>
      </c>
      <c r="X12" s="14"/>
      <c r="Y12" s="24"/>
      <c r="Z12" s="14"/>
      <c r="AA12" s="14"/>
      <c r="AB12" s="14"/>
      <c r="AC12" s="24"/>
      <c r="AD12" s="24"/>
      <c r="AE12" s="14">
        <f>'Degrees Granted'!R12/'Degrees Granted'!C12</f>
        <v>0.13175675675675674</v>
      </c>
      <c r="AF12" s="14"/>
      <c r="AG12" s="14"/>
      <c r="AH12" s="14"/>
      <c r="AI12" s="24"/>
      <c r="AJ12" s="14">
        <f>'Degrees Granted'!AG12/'Degrees Granted'!C12</f>
        <v>8.4459459459459457E-2</v>
      </c>
      <c r="AK12" s="14"/>
      <c r="AL12" s="14"/>
      <c r="AM12" s="18"/>
      <c r="AN12" s="14">
        <f>'Degrees Granted'!AS12/'Degrees Granted'!C12</f>
        <v>9.45945945945946E-2</v>
      </c>
      <c r="AO12" s="14"/>
      <c r="AP12" s="14"/>
      <c r="AQ12" s="18"/>
      <c r="AR12" s="14"/>
      <c r="AS12" s="14"/>
      <c r="AT12" s="18"/>
      <c r="AU12" s="14"/>
      <c r="AV12" s="26"/>
    </row>
    <row r="13" spans="1:48" x14ac:dyDescent="0.2">
      <c r="A13" s="37" t="s">
        <v>27</v>
      </c>
      <c r="B13" s="18"/>
      <c r="C13" s="14">
        <f>'Degrees Granted'!H13/'Degrees Granted'!C13</f>
        <v>0.37457044673539519</v>
      </c>
      <c r="D13" s="14">
        <f>'Degrees Granted'!I13/'Degrees Granted'!D13</f>
        <v>0.23157894736842105</v>
      </c>
      <c r="E13" s="14"/>
      <c r="F13" s="14">
        <f>'Degrees Granted'!K13/'Degrees Granted'!F13</f>
        <v>0.7</v>
      </c>
      <c r="G13" s="18"/>
      <c r="H13" s="14">
        <f>'Degrees Granted'!M13/'Degrees Granted'!C13</f>
        <v>0.19243986254295534</v>
      </c>
      <c r="I13" s="14">
        <f>'Degrees Granted'!N13/'Degrees Granted'!D13</f>
        <v>0.28421052631578947</v>
      </c>
      <c r="J13" s="14"/>
      <c r="K13" s="14">
        <f>'Degrees Granted'!P13/'Degrees Granted'!F13</f>
        <v>0.2</v>
      </c>
      <c r="L13" s="24"/>
      <c r="M13" s="14">
        <f>'Degrees Granted'!W13/'Degrees Granted'!C13</f>
        <v>9.2783505154639179E-2</v>
      </c>
      <c r="N13" s="14">
        <f>'Degrees Granted'!X13/'Degrees Granted'!D13</f>
        <v>0.18947368421052632</v>
      </c>
      <c r="O13" s="14"/>
      <c r="P13" s="14"/>
      <c r="Q13" s="18"/>
      <c r="R13" s="14">
        <f>'Degrees Granted'!AK13/'Degrees Granted'!C13</f>
        <v>8.5910652920962199E-2</v>
      </c>
      <c r="S13" s="14">
        <f>'Degrees Granted'!AL13/'Degrees Granted'!D13</f>
        <v>0.1368421052631579</v>
      </c>
      <c r="T13" s="14"/>
      <c r="U13" s="18"/>
      <c r="V13" s="14">
        <f>'Degrees Granted'!AO13/'Degrees Granted'!C13</f>
        <v>0.13402061855670103</v>
      </c>
      <c r="W13" s="14">
        <f>'Degrees Granted'!AP13/'Degrees Granted'!D13</f>
        <v>8.4210526315789472E-2</v>
      </c>
      <c r="X13" s="14">
        <f>'Degrees Granted'!AQ13/'Degrees Granted'!F13</f>
        <v>0.1</v>
      </c>
      <c r="Y13" s="24"/>
      <c r="Z13" s="14">
        <f>'Degrees Granted'!AB13/'Degrees Granted'!C13</f>
        <v>8.5910652920962199E-2</v>
      </c>
      <c r="AA13" s="14">
        <f>'Degrees Granted'!AC13/'Degrees Granted'!D13</f>
        <v>7.3684210526315783E-2</v>
      </c>
      <c r="AB13" s="14"/>
      <c r="AC13" s="24"/>
      <c r="AD13" s="24"/>
      <c r="AE13" s="14">
        <f>'Degrees Granted'!R13/'Degrees Granted'!C13</f>
        <v>2.0618556701030927E-2</v>
      </c>
      <c r="AF13" s="14"/>
      <c r="AG13" s="14"/>
      <c r="AH13" s="14"/>
      <c r="AI13" s="24"/>
      <c r="AJ13" s="14"/>
      <c r="AK13" s="14"/>
      <c r="AL13" s="14"/>
      <c r="AM13" s="18"/>
      <c r="AN13" s="14">
        <f>'Degrees Granted'!AS13/'Degrees Granted'!C13</f>
        <v>1.3745704467353952E-2</v>
      </c>
      <c r="AO13" s="14"/>
      <c r="AP13" s="14"/>
      <c r="AQ13" s="18"/>
      <c r="AR13" s="14"/>
      <c r="AS13" s="14"/>
      <c r="AT13" s="18"/>
      <c r="AU13" s="14"/>
      <c r="AV13" s="26"/>
    </row>
    <row r="14" spans="1:48" x14ac:dyDescent="0.2">
      <c r="A14" s="37" t="s">
        <v>28</v>
      </c>
      <c r="B14" s="18"/>
      <c r="C14" s="14">
        <f>'Degrees Granted'!H14/'Degrees Granted'!C14</f>
        <v>0.15204678362573099</v>
      </c>
      <c r="D14" s="14">
        <f>'Degrees Granted'!I14/'Degrees Granted'!D14</f>
        <v>0.35820895522388058</v>
      </c>
      <c r="E14" s="14"/>
      <c r="F14" s="14">
        <f>'Degrees Granted'!K14/'Degrees Granted'!F14</f>
        <v>0.17647058823529413</v>
      </c>
      <c r="G14" s="18"/>
      <c r="H14" s="27">
        <f>'Degrees Granted'!M14/'Degrees Granted'!C14</f>
        <v>0.783625730994152</v>
      </c>
      <c r="I14" s="14">
        <f>'Degrees Granted'!N14/'Degrees Granted'!D14</f>
        <v>0.40298507462686567</v>
      </c>
      <c r="J14" s="14"/>
      <c r="K14" s="14">
        <f>'Degrees Granted'!P14/'Degrees Granted'!F14</f>
        <v>0.58823529411764708</v>
      </c>
      <c r="L14" s="24"/>
      <c r="M14" s="14"/>
      <c r="N14" s="14"/>
      <c r="O14" s="14"/>
      <c r="P14" s="14"/>
      <c r="Q14" s="18"/>
      <c r="R14" s="14"/>
      <c r="S14" s="14"/>
      <c r="T14" s="14"/>
      <c r="U14" s="18"/>
      <c r="V14" s="14">
        <f>'Degrees Granted'!AO14/'Degrees Granted'!C14</f>
        <v>6.4327485380116955E-2</v>
      </c>
      <c r="W14" s="14">
        <f>'Degrees Granted'!AP14/'Degrees Granted'!D14</f>
        <v>0.23880597014925373</v>
      </c>
      <c r="X14" s="14">
        <f>'Degrees Granted'!AQ14/'Degrees Granted'!F14</f>
        <v>0.23529411764705882</v>
      </c>
      <c r="Y14" s="24"/>
      <c r="Z14" s="14"/>
      <c r="AA14" s="14"/>
      <c r="AB14" s="14"/>
      <c r="AC14" s="24"/>
      <c r="AD14" s="24"/>
      <c r="AE14" s="14"/>
      <c r="AF14" s="14"/>
      <c r="AG14" s="14"/>
      <c r="AH14" s="14"/>
      <c r="AI14" s="24"/>
      <c r="AJ14" s="14"/>
      <c r="AK14" s="14"/>
      <c r="AL14" s="14"/>
      <c r="AM14" s="18"/>
      <c r="AN14" s="14"/>
      <c r="AO14" s="14"/>
      <c r="AP14" s="14"/>
      <c r="AQ14" s="18"/>
      <c r="AR14" s="14"/>
      <c r="AS14" s="14"/>
      <c r="AT14" s="18"/>
      <c r="AU14" s="14"/>
      <c r="AV14" s="26"/>
    </row>
    <row r="15" spans="1:48" x14ac:dyDescent="0.2">
      <c r="A15" s="37" t="s">
        <v>29</v>
      </c>
      <c r="B15" s="18"/>
      <c r="C15" s="14"/>
      <c r="D15" s="27">
        <f>'Degrees Granted'!I15/'Degrees Granted'!D15</f>
        <v>1</v>
      </c>
      <c r="E15" s="27">
        <f>'Degrees Granted'!J15/'Degrees Granted'!E15</f>
        <v>0.64696734059097982</v>
      </c>
      <c r="F15" s="14"/>
      <c r="G15" s="18"/>
      <c r="H15" s="14"/>
      <c r="I15" s="14"/>
      <c r="J15" s="27">
        <f>'Degrees Granted'!O15/'Degrees Granted'!E15</f>
        <v>0.35303265940902023</v>
      </c>
      <c r="K15" s="14"/>
      <c r="L15" s="24"/>
      <c r="M15" s="14"/>
      <c r="N15" s="14"/>
      <c r="O15" s="14"/>
      <c r="P15" s="14"/>
      <c r="Q15" s="18"/>
      <c r="R15" s="14">
        <f>'Degrees Granted'!AK15/'Degrees Granted'!C15</f>
        <v>0.81081081081081086</v>
      </c>
      <c r="S15" s="14"/>
      <c r="T15" s="14"/>
      <c r="U15" s="18"/>
      <c r="V15" s="14"/>
      <c r="W15" s="14"/>
      <c r="X15" s="14"/>
      <c r="Y15" s="24"/>
      <c r="Z15" s="14"/>
      <c r="AA15" s="14"/>
      <c r="AB15" s="14"/>
      <c r="AC15" s="24"/>
      <c r="AD15" s="24"/>
      <c r="AE15" s="14"/>
      <c r="AF15" s="14"/>
      <c r="AG15" s="14"/>
      <c r="AH15" s="14"/>
      <c r="AI15" s="24"/>
      <c r="AJ15" s="14">
        <f>'Degrees Granted'!AG15/'Degrees Granted'!C15</f>
        <v>0.1891891891891892</v>
      </c>
      <c r="AK15" s="14"/>
      <c r="AL15" s="14"/>
      <c r="AM15" s="18"/>
      <c r="AN15" s="14"/>
      <c r="AO15" s="14"/>
      <c r="AP15" s="14"/>
      <c r="AQ15" s="18"/>
      <c r="AR15" s="14"/>
      <c r="AS15" s="14"/>
      <c r="AT15" s="18"/>
      <c r="AU15" s="14"/>
      <c r="AV15" s="26"/>
    </row>
    <row r="16" spans="1:48" x14ac:dyDescent="0.2">
      <c r="A16" s="37" t="s">
        <v>30</v>
      </c>
      <c r="B16" s="18"/>
      <c r="C16" s="14">
        <f>'Degrees Granted'!H16/'Degrees Granted'!C16</f>
        <v>0.17190388170055454</v>
      </c>
      <c r="D16" s="14">
        <f>'Degrees Granted'!I16/'Degrees Granted'!D16</f>
        <v>0.19736842105263158</v>
      </c>
      <c r="E16" s="14"/>
      <c r="F16" s="14">
        <f>'Degrees Granted'!K16/'Degrees Granted'!F16</f>
        <v>0.26829268292682928</v>
      </c>
      <c r="G16" s="18"/>
      <c r="H16" s="14">
        <f>'Degrees Granted'!M16/'Degrees Granted'!C16</f>
        <v>0.16574245224892176</v>
      </c>
      <c r="I16" s="14">
        <f>'Degrees Granted'!N16/'Degrees Granted'!D16</f>
        <v>0.14473684210526316</v>
      </c>
      <c r="J16" s="14"/>
      <c r="K16" s="14">
        <f>'Degrees Granted'!P16/'Degrees Granted'!F16</f>
        <v>0.3902439024390244</v>
      </c>
      <c r="L16" s="24"/>
      <c r="M16" s="14">
        <f>'Degrees Granted'!W16/'Degrees Granted'!C16</f>
        <v>0.20640788662969808</v>
      </c>
      <c r="N16" s="14">
        <f>'Degrees Granted'!X16/'Degrees Granted'!D16</f>
        <v>7.8947368421052627E-2</v>
      </c>
      <c r="O16" s="14"/>
      <c r="P16" s="14">
        <f>'Degrees Granted'!Z16/'Degrees Granted'!F16</f>
        <v>0.34146341463414637</v>
      </c>
      <c r="Q16" s="18"/>
      <c r="R16" s="14">
        <f>'Degrees Granted'!AK16/'Degrees Granted'!C16</f>
        <v>0.1503388786198398</v>
      </c>
      <c r="S16" s="14">
        <f>'Degrees Granted'!AL16/'Degrees Granted'!D16</f>
        <v>0.17763157894736842</v>
      </c>
      <c r="T16" s="14"/>
      <c r="U16" s="18"/>
      <c r="V16" s="14">
        <f>'Degrees Granted'!AO16/'Degrees Granted'!C16</f>
        <v>6.4695009242144177E-2</v>
      </c>
      <c r="W16" s="14">
        <f>'Degrees Granted'!AP16/'Degrees Granted'!D16</f>
        <v>0.13157894736842105</v>
      </c>
      <c r="X16" s="14"/>
      <c r="Y16" s="24"/>
      <c r="Z16" s="14">
        <f>'Degrees Granted'!AB16/'Degrees Granted'!C16</f>
        <v>0.16697473813924832</v>
      </c>
      <c r="AA16" s="27">
        <f>'Degrees Granted'!AC16/'Degrees Granted'!D16</f>
        <v>0.19078947368421054</v>
      </c>
      <c r="AB16" s="14"/>
      <c r="AC16" s="24"/>
      <c r="AD16" s="24"/>
      <c r="AE16" s="27">
        <f>'Degrees Granted'!R16/'Degrees Granted'!C16</f>
        <v>1.0474430067775724E-2</v>
      </c>
      <c r="AF16" s="14"/>
      <c r="AG16" s="14"/>
      <c r="AH16" s="14"/>
      <c r="AI16" s="24"/>
      <c r="AJ16" s="14">
        <f>'Degrees Granted'!AG16/'Degrees Granted'!C16</f>
        <v>1.7868145409735057E-2</v>
      </c>
      <c r="AK16" s="27">
        <f>'Degrees Granted'!AH16/'Degrees Granted'!D16</f>
        <v>6.5789473684210523E-3</v>
      </c>
      <c r="AL16" s="14"/>
      <c r="AM16" s="18"/>
      <c r="AN16" s="14">
        <f>'Degrees Granted'!AS16/'Degrees Granted'!C16</f>
        <v>4.5594577942082562E-2</v>
      </c>
      <c r="AO16" s="27">
        <f>'Degrees Granted'!AT16/'Degrees Granted'!D16</f>
        <v>7.2368421052631582E-2</v>
      </c>
      <c r="AP16" s="14"/>
      <c r="AQ16" s="18"/>
      <c r="AR16" s="14"/>
      <c r="AS16" s="14"/>
      <c r="AT16" s="18"/>
      <c r="AU16" s="14"/>
      <c r="AV16" s="26"/>
    </row>
    <row r="17" spans="1:48" x14ac:dyDescent="0.2">
      <c r="A17" s="37" t="s">
        <v>31</v>
      </c>
      <c r="B17" s="18"/>
      <c r="C17" s="14"/>
      <c r="D17" s="14"/>
      <c r="E17" s="14"/>
      <c r="F17" s="14"/>
      <c r="G17" s="18"/>
      <c r="H17" s="27">
        <f>'Degrees Granted'!M17/'Degrees Granted'!C17</f>
        <v>3.7082818294190356E-2</v>
      </c>
      <c r="I17" s="14">
        <f>'Degrees Granted'!N17/'Degrees Granted'!D17</f>
        <v>0.25806451612903225</v>
      </c>
      <c r="J17" s="14"/>
      <c r="K17" s="14"/>
      <c r="L17" s="24"/>
      <c r="M17" s="14">
        <f>'Degrees Granted'!W17/'Degrees Granted'!C17</f>
        <v>2.7194066749072928E-2</v>
      </c>
      <c r="N17" s="14">
        <f>'Degrees Granted'!X17/'Degrees Granted'!D17</f>
        <v>0.16129032258064516</v>
      </c>
      <c r="O17" s="14"/>
      <c r="P17" s="14"/>
      <c r="Q17" s="18"/>
      <c r="R17" s="14">
        <f>'Degrees Granted'!AK17/'Degrees Granted'!C17</f>
        <v>0.46106304079110011</v>
      </c>
      <c r="S17" s="14">
        <f>'Degrees Granted'!AL17/'Degrees Granted'!D17</f>
        <v>0.19354838709677419</v>
      </c>
      <c r="T17" s="14"/>
      <c r="U17" s="18"/>
      <c r="V17" s="14">
        <f>'Degrees Granted'!AO17/'Degrees Granted'!C17</f>
        <v>8.4054388133498151E-2</v>
      </c>
      <c r="W17" s="14"/>
      <c r="X17" s="14"/>
      <c r="Y17" s="24"/>
      <c r="Z17" s="14">
        <f>'Degrees Granted'!AB17/'Degrees Granted'!C17</f>
        <v>8.2818294190358466E-2</v>
      </c>
      <c r="AA17" s="14">
        <f>'Degrees Granted'!AC17/'Degrees Granted'!D17</f>
        <v>0.16129032258064516</v>
      </c>
      <c r="AB17" s="14"/>
      <c r="AC17" s="24"/>
      <c r="AD17" s="24"/>
      <c r="AE17" s="14"/>
      <c r="AF17" s="14"/>
      <c r="AG17" s="14"/>
      <c r="AH17" s="14"/>
      <c r="AI17" s="24"/>
      <c r="AJ17" s="14">
        <f>'Degrees Granted'!AG17/'Degrees Granted'!C17</f>
        <v>3.2138442521631644E-2</v>
      </c>
      <c r="AK17" s="27">
        <f>'Degrees Granted'!AH17/'Degrees Granted'!D17</f>
        <v>0.22580645161290322</v>
      </c>
      <c r="AL17" s="14"/>
      <c r="AM17" s="18"/>
      <c r="AN17" s="27">
        <f>'Degrees Granted'!AS17/'Degrees Granted'!C17</f>
        <v>1.2360939431396785E-3</v>
      </c>
      <c r="AO17" s="14"/>
      <c r="AP17" s="14"/>
      <c r="AQ17" s="18"/>
      <c r="AR17" s="27">
        <f>'Degrees Granted'!AW17/'Degrees Granted'!C17</f>
        <v>0.13473423980222496</v>
      </c>
      <c r="AS17" s="14"/>
      <c r="AT17" s="18"/>
      <c r="AU17" s="27">
        <f>'Degrees Granted'!AZ17/'Degrees Granted'!C17</f>
        <v>0.13967861557478367</v>
      </c>
      <c r="AV17" s="26"/>
    </row>
    <row r="18" spans="1:48" x14ac:dyDescent="0.2">
      <c r="A18" s="37" t="s">
        <v>32</v>
      </c>
      <c r="B18" s="18"/>
      <c r="C18" s="14"/>
      <c r="D18" s="14"/>
      <c r="E18" s="14"/>
      <c r="F18" s="14"/>
      <c r="G18" s="18"/>
      <c r="H18" s="14"/>
      <c r="I18" s="14">
        <f>'Degrees Granted'!N18/'Degrees Granted'!D18</f>
        <v>0.51428571428571423</v>
      </c>
      <c r="J18" s="14"/>
      <c r="K18" s="14">
        <f>'Degrees Granted'!P18/'Degrees Granted'!F18</f>
        <v>1</v>
      </c>
      <c r="L18" s="24"/>
      <c r="M18" s="14"/>
      <c r="N18" s="14">
        <f>'Degrees Granted'!X18/'Degrees Granted'!D18</f>
        <v>0.48571428571428571</v>
      </c>
      <c r="O18" s="14"/>
      <c r="P18" s="14"/>
      <c r="Q18" s="18"/>
      <c r="R18" s="14"/>
      <c r="S18" s="14"/>
      <c r="T18" s="14"/>
      <c r="U18" s="18"/>
      <c r="V18" s="14"/>
      <c r="W18" s="14"/>
      <c r="X18" s="14"/>
      <c r="Y18" s="24"/>
      <c r="Z18" s="14"/>
      <c r="AA18" s="14"/>
      <c r="AB18" s="14"/>
      <c r="AC18" s="24"/>
      <c r="AD18" s="24"/>
      <c r="AE18" s="14"/>
      <c r="AF18" s="14"/>
      <c r="AG18" s="14"/>
      <c r="AH18" s="14"/>
      <c r="AI18" s="24"/>
      <c r="AJ18" s="14"/>
      <c r="AK18" s="14"/>
      <c r="AL18" s="14"/>
      <c r="AM18" s="18"/>
      <c r="AN18" s="14"/>
      <c r="AO18" s="14"/>
      <c r="AP18" s="14"/>
      <c r="AQ18" s="18"/>
      <c r="AR18" s="14"/>
      <c r="AS18" s="14"/>
      <c r="AT18" s="18"/>
      <c r="AU18" s="14"/>
      <c r="AV18" s="26"/>
    </row>
    <row r="19" spans="1:48" x14ac:dyDescent="0.2">
      <c r="A19" s="37" t="s">
        <v>33</v>
      </c>
      <c r="B19" s="18"/>
      <c r="C19" s="14">
        <f>'Degrees Granted'!H19/'Degrees Granted'!C19</f>
        <v>0.24829674489023468</v>
      </c>
      <c r="D19" s="14">
        <f>'Degrees Granted'!I19/'Degrees Granted'!D19</f>
        <v>0.38297872340425532</v>
      </c>
      <c r="E19" s="14"/>
      <c r="F19" s="14">
        <f>'Degrees Granted'!K19/'Degrees Granted'!F19</f>
        <v>0.63829787234042556</v>
      </c>
      <c r="G19" s="18"/>
      <c r="H19" s="14">
        <f>'Degrees Granted'!M19/'Degrees Granted'!C19</f>
        <v>0.10598031794095382</v>
      </c>
      <c r="I19" s="14">
        <f>'Degrees Granted'!N19/'Degrees Granted'!D19</f>
        <v>7.0921985815602842E-2</v>
      </c>
      <c r="J19" s="14"/>
      <c r="K19" s="14">
        <f>'Degrees Granted'!P19/'Degrees Granted'!F19</f>
        <v>0.25531914893617019</v>
      </c>
      <c r="L19" s="24"/>
      <c r="M19" s="14">
        <f>'Degrees Granted'!W19/'Degrees Granted'!C19</f>
        <v>0.16578349735049205</v>
      </c>
      <c r="N19" s="14">
        <f>'Degrees Granted'!X19/'Degrees Granted'!D19</f>
        <v>9.9290780141843976E-2</v>
      </c>
      <c r="O19" s="14"/>
      <c r="P19" s="14">
        <f>'Degrees Granted'!Z19/'Degrees Granted'!F19</f>
        <v>8.5106382978723402E-2</v>
      </c>
      <c r="Q19" s="18"/>
      <c r="R19" s="14">
        <f>'Degrees Granted'!AK19/'Degrees Granted'!C19</f>
        <v>0.13020439061317185</v>
      </c>
      <c r="S19" s="14">
        <f>'Degrees Granted'!AL19/'Degrees Granted'!D19</f>
        <v>0.15602836879432624</v>
      </c>
      <c r="T19" s="14"/>
      <c r="U19" s="18"/>
      <c r="V19" s="14">
        <f>'Degrees Granted'!AO19/'Degrees Granted'!C19</f>
        <v>7.267221801665405E-2</v>
      </c>
      <c r="W19" s="14">
        <f>'Degrees Granted'!AP19/'Degrees Granted'!D19</f>
        <v>6.3829787234042548E-2</v>
      </c>
      <c r="X19" s="27">
        <f>'Degrees Granted'!AQ19/'Degrees Granted'!F19</f>
        <v>2.1276595744680851E-2</v>
      </c>
      <c r="Y19" s="24"/>
      <c r="Z19" s="14">
        <f>'Degrees Granted'!AB19/'Degrees Granted'!C19</f>
        <v>0.13323239969719911</v>
      </c>
      <c r="AA19" s="14">
        <f>'Degrees Granted'!AC19/'Degrees Granted'!D19</f>
        <v>0.15602836879432624</v>
      </c>
      <c r="AB19" s="14"/>
      <c r="AC19" s="24"/>
      <c r="AD19" s="24"/>
      <c r="AE19" s="14">
        <f>'Degrees Granted'!R19/'Degrees Granted'!C19</f>
        <v>4.3906131718395157E-2</v>
      </c>
      <c r="AF19" s="27">
        <f>'Degrees Granted'!S19/'Degrees Granted'!D19</f>
        <v>7.0921985815602835E-3</v>
      </c>
      <c r="AG19" s="14"/>
      <c r="AH19" s="14"/>
      <c r="AI19" s="24"/>
      <c r="AJ19" s="14">
        <f>'Degrees Granted'!AG19/'Degrees Granted'!C19</f>
        <v>4.4663133989401971E-2</v>
      </c>
      <c r="AK19" s="14">
        <f>'Degrees Granted'!AH19/'Degrees Granted'!D19</f>
        <v>6.3829787234042548E-2</v>
      </c>
      <c r="AL19" s="14"/>
      <c r="AM19" s="18"/>
      <c r="AN19" s="14">
        <f>'Degrees Granted'!AS19/'Degrees Granted'!C19</f>
        <v>5.5261165783497351E-2</v>
      </c>
      <c r="AO19" s="14"/>
      <c r="AP19" s="14"/>
      <c r="AQ19" s="18"/>
      <c r="AR19" s="14"/>
      <c r="AS19" s="14"/>
      <c r="AT19" s="18"/>
      <c r="AU19" s="14"/>
      <c r="AV19" s="26"/>
    </row>
    <row r="20" spans="1:48" x14ac:dyDescent="0.2">
      <c r="A20" s="37" t="s">
        <v>34</v>
      </c>
      <c r="B20" s="18"/>
      <c r="C20" s="14">
        <f>'Degrees Granted'!H20/'Degrees Granted'!C20</f>
        <v>0.34177215189873417</v>
      </c>
      <c r="D20" s="14">
        <f>'Degrees Granted'!I20/'Degrees Granted'!D20</f>
        <v>0.19565217391304349</v>
      </c>
      <c r="E20" s="14"/>
      <c r="F20" s="14">
        <f>'Degrees Granted'!K20/'Degrees Granted'!F20</f>
        <v>0.75</v>
      </c>
      <c r="G20" s="18"/>
      <c r="H20" s="14">
        <f>'Degrees Granted'!M20/'Degrees Granted'!C20</f>
        <v>9.49367088607595E-2</v>
      </c>
      <c r="I20" s="14">
        <f>'Degrees Granted'!N20/'Degrees Granted'!D20</f>
        <v>0.29347826086956524</v>
      </c>
      <c r="J20" s="14"/>
      <c r="K20" s="14">
        <f>'Degrees Granted'!P20/'Degrees Granted'!F20</f>
        <v>0.25</v>
      </c>
      <c r="L20" s="24"/>
      <c r="M20" s="14">
        <f>'Degrees Granted'!W20/'Degrees Granted'!C20</f>
        <v>9.49367088607595E-2</v>
      </c>
      <c r="N20" s="14">
        <f>'Degrees Granted'!X20/'Degrees Granted'!D20</f>
        <v>4.3478260869565216E-2</v>
      </c>
      <c r="O20" s="14"/>
      <c r="P20" s="14"/>
      <c r="Q20" s="18"/>
      <c r="R20" s="14">
        <f>'Degrees Granted'!AK20/'Degrees Granted'!C20</f>
        <v>0.10759493670886076</v>
      </c>
      <c r="S20" s="14">
        <f>'Degrees Granted'!AL20/'Degrees Granted'!D20</f>
        <v>0.25</v>
      </c>
      <c r="T20" s="14"/>
      <c r="U20" s="18"/>
      <c r="V20" s="14">
        <f>'Degrees Granted'!AO20/'Degrees Granted'!C20</f>
        <v>5.6962025316455694E-2</v>
      </c>
      <c r="W20" s="27">
        <f>'Degrees Granted'!AP20/'Degrees Granted'!D20</f>
        <v>3.2608695652173912E-2</v>
      </c>
      <c r="X20" s="14"/>
      <c r="Y20" s="24"/>
      <c r="Z20" s="14">
        <f>'Degrees Granted'!AB20/'Degrees Granted'!C20</f>
        <v>0.12025316455696203</v>
      </c>
      <c r="AA20" s="14">
        <f>'Degrees Granted'!AC20/'Degrees Granted'!D20</f>
        <v>8.6956521739130432E-2</v>
      </c>
      <c r="AB20" s="14"/>
      <c r="AC20" s="24"/>
      <c r="AD20" s="24"/>
      <c r="AE20" s="14">
        <f>'Degrees Granted'!R20/'Degrees Granted'!C20</f>
        <v>3.7974683544303799E-2</v>
      </c>
      <c r="AF20" s="14"/>
      <c r="AG20" s="14"/>
      <c r="AH20" s="14"/>
      <c r="AI20" s="24"/>
      <c r="AJ20" s="14">
        <f>'Degrees Granted'!AG20/'Degrees Granted'!C20</f>
        <v>5.6962025316455694E-2</v>
      </c>
      <c r="AK20" s="14">
        <f>'Degrees Granted'!AH20/'Degrees Granted'!D20</f>
        <v>5.434782608695652E-2</v>
      </c>
      <c r="AL20" s="14"/>
      <c r="AM20" s="18"/>
      <c r="AN20" s="14">
        <f>'Degrees Granted'!AS20/'Degrees Granted'!C20</f>
        <v>8.8607594936708861E-2</v>
      </c>
      <c r="AO20" s="14">
        <f>'Degrees Granted'!AT20/'Degrees Granted'!D20</f>
        <v>4.3478260869565216E-2</v>
      </c>
      <c r="AP20" s="14"/>
      <c r="AQ20" s="18"/>
      <c r="AR20" s="14"/>
      <c r="AS20" s="14"/>
      <c r="AT20" s="18"/>
      <c r="AU20" s="14"/>
      <c r="AV20" s="26"/>
    </row>
    <row r="21" spans="1:48" x14ac:dyDescent="0.2">
      <c r="A21" s="37" t="s">
        <v>35</v>
      </c>
      <c r="B21" s="18"/>
      <c r="C21" s="14">
        <f>'Degrees Granted'!H21/'Degrees Granted'!C21</f>
        <v>0.33879781420765026</v>
      </c>
      <c r="D21" s="14">
        <f>'Degrees Granted'!I21/'Degrees Granted'!D21</f>
        <v>0.1</v>
      </c>
      <c r="E21" s="14"/>
      <c r="F21" s="14"/>
      <c r="G21" s="18"/>
      <c r="H21" s="14"/>
      <c r="I21" s="14"/>
      <c r="J21" s="14"/>
      <c r="K21" s="14"/>
      <c r="L21" s="24"/>
      <c r="M21" s="14">
        <f>'Degrees Granted'!W21/'Degrees Granted'!C21</f>
        <v>0.65573770491803274</v>
      </c>
      <c r="N21" s="14">
        <f>'Degrees Granted'!X21/'Degrees Granted'!D21</f>
        <v>0.6</v>
      </c>
      <c r="O21" s="14"/>
      <c r="P21" s="14">
        <f>'Degrees Granted'!Z21/'Degrees Granted'!F21</f>
        <v>1</v>
      </c>
      <c r="Q21" s="18"/>
      <c r="R21" s="14"/>
      <c r="S21" s="14">
        <f>'Degrees Granted'!AL21/'Degrees Granted'!D21</f>
        <v>0.3</v>
      </c>
      <c r="T21" s="14"/>
      <c r="U21" s="18"/>
      <c r="V21" s="14"/>
      <c r="W21" s="14"/>
      <c r="X21" s="14"/>
      <c r="Y21" s="24"/>
      <c r="Z21" s="14"/>
      <c r="AA21" s="14"/>
      <c r="AB21" s="14"/>
      <c r="AC21" s="24"/>
      <c r="AD21" s="24"/>
      <c r="AE21" s="14"/>
      <c r="AF21" s="14"/>
      <c r="AG21" s="14"/>
      <c r="AH21" s="14"/>
      <c r="AI21" s="24"/>
      <c r="AJ21" s="14">
        <f>'Degrees Granted'!AG21/'Degrees Granted'!C21</f>
        <v>5.4644808743169399E-3</v>
      </c>
      <c r="AK21" s="14"/>
      <c r="AL21" s="14"/>
      <c r="AM21" s="18"/>
      <c r="AN21" s="14"/>
      <c r="AO21" s="14"/>
      <c r="AP21" s="14"/>
      <c r="AQ21" s="18"/>
      <c r="AR21" s="14"/>
      <c r="AS21" s="14"/>
      <c r="AT21" s="18"/>
      <c r="AU21" s="14"/>
      <c r="AV21" s="26"/>
    </row>
    <row r="22" spans="1:48" x14ac:dyDescent="0.2">
      <c r="A22" s="37" t="s">
        <v>36</v>
      </c>
      <c r="B22" s="18"/>
      <c r="C22" s="14">
        <f>'Degrees Granted'!H22/'Degrees Granted'!C22</f>
        <v>0.63001745200698078</v>
      </c>
      <c r="D22" s="14">
        <f>'Degrees Granted'!I22/'Degrees Granted'!D22</f>
        <v>0.61904761904761907</v>
      </c>
      <c r="E22" s="14"/>
      <c r="F22" s="14">
        <f>'Degrees Granted'!K22/'Degrees Granted'!F22</f>
        <v>0.81818181818181823</v>
      </c>
      <c r="G22" s="18"/>
      <c r="H22" s="14">
        <f>'Degrees Granted'!M22/'Degrees Granted'!C22</f>
        <v>6.2827225130890049E-2</v>
      </c>
      <c r="I22" s="14">
        <f>'Degrees Granted'!N22/'Degrees Granted'!D22</f>
        <v>8.7301587301587297E-2</v>
      </c>
      <c r="J22" s="14"/>
      <c r="K22" s="14">
        <f>'Degrees Granted'!P22/'Degrees Granted'!F22</f>
        <v>0.18181818181818182</v>
      </c>
      <c r="L22" s="24"/>
      <c r="M22" s="14"/>
      <c r="N22" s="14"/>
      <c r="O22" s="14"/>
      <c r="P22" s="14"/>
      <c r="Q22" s="18"/>
      <c r="R22" s="14"/>
      <c r="S22" s="14"/>
      <c r="T22" s="14"/>
      <c r="U22" s="18"/>
      <c r="V22" s="14">
        <f>'Degrees Granted'!AO22/'Degrees Granted'!C22</f>
        <v>0.10820244328097731</v>
      </c>
      <c r="W22" s="14">
        <f>'Degrees Granted'!AP22/'Degrees Granted'!D22</f>
        <v>0.1111111111111111</v>
      </c>
      <c r="X22" s="14"/>
      <c r="Y22" s="24"/>
      <c r="Z22" s="14">
        <f>'Degrees Granted'!AB22/'Degrees Granted'!C22</f>
        <v>6.8062827225130892E-2</v>
      </c>
      <c r="AA22" s="14">
        <f>'Degrees Granted'!AC22/'Degrees Granted'!D22</f>
        <v>6.3492063492063489E-2</v>
      </c>
      <c r="AB22" s="14"/>
      <c r="AC22" s="24"/>
      <c r="AD22" s="24"/>
      <c r="AE22" s="14"/>
      <c r="AF22" s="14"/>
      <c r="AG22" s="14"/>
      <c r="AH22" s="14"/>
      <c r="AI22" s="24"/>
      <c r="AJ22" s="14">
        <f>'Degrees Granted'!AG22/'Degrees Granted'!C22</f>
        <v>0.13089005235602094</v>
      </c>
      <c r="AK22" s="14">
        <f>'Degrees Granted'!AH22/'Degrees Granted'!D22</f>
        <v>0.11904761904761904</v>
      </c>
      <c r="AL22" s="14"/>
      <c r="AM22" s="18"/>
      <c r="AN22" s="14"/>
      <c r="AO22" s="14"/>
      <c r="AP22" s="14"/>
      <c r="AQ22" s="18"/>
      <c r="AR22" s="14"/>
      <c r="AS22" s="14"/>
      <c r="AT22" s="18"/>
      <c r="AU22" s="14"/>
      <c r="AV22" s="26"/>
    </row>
    <row r="23" spans="1:48" x14ac:dyDescent="0.2">
      <c r="A23" s="37" t="s">
        <v>37</v>
      </c>
      <c r="B23" s="18"/>
      <c r="C23" s="14">
        <f>'Degrees Granted'!H23/'Degrees Granted'!C23</f>
        <v>0.19886363636363635</v>
      </c>
      <c r="D23" s="14">
        <f>'Degrees Granted'!I23/'Degrees Granted'!D23</f>
        <v>0.17857142857142858</v>
      </c>
      <c r="E23" s="14"/>
      <c r="F23" s="14"/>
      <c r="G23" s="18"/>
      <c r="H23" s="14">
        <f>'Degrees Granted'!M23/'Degrees Granted'!C23</f>
        <v>0.19886363636363635</v>
      </c>
      <c r="I23" s="14">
        <f>'Degrees Granted'!N23/'Degrees Granted'!D23</f>
        <v>0.5</v>
      </c>
      <c r="J23" s="14"/>
      <c r="K23" s="14">
        <f>'Degrees Granted'!P23/'Degrees Granted'!F23</f>
        <v>0.66666666666666663</v>
      </c>
      <c r="L23" s="24"/>
      <c r="M23" s="14">
        <f>'Degrees Granted'!W23/'Degrees Granted'!C23</f>
        <v>0.19886363636363635</v>
      </c>
      <c r="N23" s="14">
        <f>'Degrees Granted'!X23/'Degrees Granted'!D23</f>
        <v>0.21428571428571427</v>
      </c>
      <c r="O23" s="14"/>
      <c r="P23" s="14">
        <f>'Degrees Granted'!Z23/'Degrees Granted'!F23</f>
        <v>0.33333333333333331</v>
      </c>
      <c r="Q23" s="18"/>
      <c r="R23" s="14">
        <f>'Degrees Granted'!AK23/'Degrees Granted'!C23</f>
        <v>0.10795454545454546</v>
      </c>
      <c r="S23" s="14"/>
      <c r="T23" s="14"/>
      <c r="U23" s="18"/>
      <c r="V23" s="14">
        <f>'Degrees Granted'!AO23/'Degrees Granted'!C23</f>
        <v>0.15340909090909091</v>
      </c>
      <c r="W23" s="14">
        <f>'Degrees Granted'!AP23/'Degrees Granted'!D23</f>
        <v>0.10714285714285714</v>
      </c>
      <c r="X23" s="14"/>
      <c r="Y23" s="24"/>
      <c r="Z23" s="27">
        <f>'Degrees Granted'!AB23/'Degrees Granted'!C23</f>
        <v>3.4090909090909088E-2</v>
      </c>
      <c r="AA23" s="14"/>
      <c r="AB23" s="14"/>
      <c r="AC23" s="24"/>
      <c r="AD23" s="24"/>
      <c r="AE23" s="14">
        <f>'Degrees Granted'!R23/'Degrees Granted'!C23</f>
        <v>1.7045454545454544E-2</v>
      </c>
      <c r="AF23" s="14"/>
      <c r="AG23" s="14"/>
      <c r="AH23" s="14"/>
      <c r="AI23" s="24"/>
      <c r="AJ23" s="14">
        <f>'Degrees Granted'!AG23/'Degrees Granted'!C23</f>
        <v>5.6818181818181816E-2</v>
      </c>
      <c r="AK23" s="14"/>
      <c r="AL23" s="14"/>
      <c r="AM23" s="18"/>
      <c r="AN23" s="14">
        <f>'Degrees Granted'!AS23/'Degrees Granted'!C23</f>
        <v>3.4090909090909088E-2</v>
      </c>
      <c r="AO23" s="14"/>
      <c r="AP23" s="14"/>
      <c r="AQ23" s="18"/>
      <c r="AR23" s="14"/>
      <c r="AS23" s="14"/>
      <c r="AT23" s="18"/>
      <c r="AU23" s="14"/>
      <c r="AV23" s="26"/>
    </row>
    <row r="24" spans="1:48" x14ac:dyDescent="0.2">
      <c r="A24" s="37" t="s">
        <v>38</v>
      </c>
      <c r="B24" s="18"/>
      <c r="C24" s="14">
        <f>'Degrees Granted'!H24/'Degrees Granted'!C24</f>
        <v>0.21676300578034682</v>
      </c>
      <c r="D24" s="14">
        <f>'Degrees Granted'!I24/'Degrees Granted'!D24</f>
        <v>0.2932330827067669</v>
      </c>
      <c r="E24" s="14"/>
      <c r="F24" s="14">
        <f>'Degrees Granted'!K24/'Degrees Granted'!F24</f>
        <v>0.44545454545454544</v>
      </c>
      <c r="G24" s="18"/>
      <c r="H24" s="14">
        <f>'Degrees Granted'!M24/'Degrees Granted'!C24</f>
        <v>0.1791907514450867</v>
      </c>
      <c r="I24" s="14">
        <f>'Degrees Granted'!N24/'Degrees Granted'!D24</f>
        <v>0.22556390977443608</v>
      </c>
      <c r="J24" s="14"/>
      <c r="K24" s="14">
        <f>'Degrees Granted'!P24/'Degrees Granted'!F24</f>
        <v>0.30909090909090908</v>
      </c>
      <c r="L24" s="24"/>
      <c r="M24" s="14">
        <f>'Degrees Granted'!W24/'Degrees Granted'!C24</f>
        <v>0.15317919075144509</v>
      </c>
      <c r="N24" s="14">
        <f>'Degrees Granted'!X24/'Degrees Granted'!D24</f>
        <v>0.16541353383458646</v>
      </c>
      <c r="O24" s="14"/>
      <c r="P24" s="14">
        <f>'Degrees Granted'!Z24/'Degrees Granted'!F24</f>
        <v>0.15454545454545454</v>
      </c>
      <c r="Q24" s="18"/>
      <c r="R24" s="14">
        <f>'Degrees Granted'!AK24/'Degrees Granted'!C24</f>
        <v>7.2254335260115612E-2</v>
      </c>
      <c r="S24" s="14">
        <f>'Degrees Granted'!AL24/'Degrees Granted'!D24</f>
        <v>8.2706766917293228E-2</v>
      </c>
      <c r="T24" s="14">
        <f>'Degrees Granted'!AM24/'Degrees Granted'!F24</f>
        <v>5.4545454545454543E-2</v>
      </c>
      <c r="U24" s="18"/>
      <c r="V24" s="14">
        <f>'Degrees Granted'!AO24/'Degrees Granted'!C24</f>
        <v>0.12716763005780346</v>
      </c>
      <c r="W24" s="14">
        <f>'Degrees Granted'!AP24/'Degrees Granted'!D24</f>
        <v>8.2706766917293228E-2</v>
      </c>
      <c r="X24" s="14">
        <f>'Degrees Granted'!AQ24/'Degrees Granted'!F24</f>
        <v>3.6363636363636362E-2</v>
      </c>
      <c r="Y24" s="24"/>
      <c r="Z24" s="14">
        <f>'Degrees Granted'!AB24/'Degrees Granted'!C24</f>
        <v>0.13872832369942195</v>
      </c>
      <c r="AA24" s="14">
        <f>'Degrees Granted'!AC24/'Degrees Granted'!D24</f>
        <v>0.12781954887218044</v>
      </c>
      <c r="AB24" s="14"/>
      <c r="AC24" s="24"/>
      <c r="AD24" s="24"/>
      <c r="AE24" s="14">
        <f>'Degrees Granted'!R24/'Degrees Granted'!C24</f>
        <v>5.7803468208092484E-2</v>
      </c>
      <c r="AF24" s="14">
        <f>'Degrees Granted'!S24/'Degrees Granted'!D24</f>
        <v>2.2556390977443608E-2</v>
      </c>
      <c r="AG24" s="14"/>
      <c r="AH24" s="14"/>
      <c r="AI24" s="24"/>
      <c r="AJ24" s="14">
        <f>'Degrees Granted'!AG24/'Degrees Granted'!C24</f>
        <v>1.7341040462427744E-2</v>
      </c>
      <c r="AK24" s="14"/>
      <c r="AL24" s="14"/>
      <c r="AM24" s="18"/>
      <c r="AN24" s="14">
        <f>'Degrees Granted'!AS24/'Degrees Granted'!C24</f>
        <v>3.7572254335260118E-2</v>
      </c>
      <c r="AO24" s="14"/>
      <c r="AP24" s="14"/>
      <c r="AQ24" s="18"/>
      <c r="AR24" s="14"/>
      <c r="AS24" s="14"/>
      <c r="AT24" s="18"/>
      <c r="AU24" s="14"/>
      <c r="AV24" s="26"/>
    </row>
    <row r="25" spans="1:48" x14ac:dyDescent="0.2">
      <c r="A25" s="37" t="s">
        <v>39</v>
      </c>
      <c r="B25" s="18"/>
      <c r="C25" s="14">
        <f>'Degrees Granted'!H25/'Degrees Granted'!C25</f>
        <v>0.16879489225857941</v>
      </c>
      <c r="D25" s="14">
        <f>'Degrees Granted'!I25/'Degrees Granted'!D25</f>
        <v>0.20930232558139536</v>
      </c>
      <c r="E25" s="14"/>
      <c r="F25" s="14">
        <f>'Degrees Granted'!K25/'Degrees Granted'!F25</f>
        <v>0.36842105263157893</v>
      </c>
      <c r="G25" s="18"/>
      <c r="H25" s="14">
        <f>'Degrees Granted'!M25/'Degrees Granted'!C25</f>
        <v>0.11771747805267359</v>
      </c>
      <c r="I25" s="14">
        <f>'Degrees Granted'!N25/'Degrees Granted'!D25</f>
        <v>7.441860465116279E-2</v>
      </c>
      <c r="J25" s="14"/>
      <c r="K25" s="14">
        <f>'Degrees Granted'!P25/'Degrees Granted'!F25</f>
        <v>0.14473684210526316</v>
      </c>
      <c r="L25" s="24"/>
      <c r="M25" s="14">
        <f>'Degrees Granted'!W25/'Degrees Granted'!C25</f>
        <v>0.13687150837988826</v>
      </c>
      <c r="N25" s="14">
        <f>'Degrees Granted'!X25/'Degrees Granted'!D25</f>
        <v>0.14883720930232558</v>
      </c>
      <c r="O25" s="14"/>
      <c r="P25" s="14">
        <f>'Degrees Granted'!Z25/'Degrees Granted'!F25</f>
        <v>0.23684210526315788</v>
      </c>
      <c r="Q25" s="18"/>
      <c r="R25" s="14">
        <f>'Degrees Granted'!AK25/'Degrees Granted'!C25</f>
        <v>0.20909816440542697</v>
      </c>
      <c r="S25" s="14">
        <f>'Degrees Granted'!AL25/'Degrees Granted'!D25</f>
        <v>0.25116279069767444</v>
      </c>
      <c r="T25" s="14">
        <f>'Degrees Granted'!AM25/'Degrees Granted'!F25</f>
        <v>5.2631578947368418E-2</v>
      </c>
      <c r="U25" s="18"/>
      <c r="V25" s="14">
        <f>'Degrees Granted'!AO25/'Degrees Granted'!C25</f>
        <v>0.13088587390263368</v>
      </c>
      <c r="W25" s="14">
        <f>'Degrees Granted'!AP25/'Degrees Granted'!D25</f>
        <v>9.7674418604651161E-2</v>
      </c>
      <c r="X25" s="14">
        <f>'Degrees Granted'!AQ25/'Degrees Granted'!F25</f>
        <v>0.11842105263157894</v>
      </c>
      <c r="Y25" s="24"/>
      <c r="Z25" s="14">
        <f>'Degrees Granted'!AB25/'Degrees Granted'!C25</f>
        <v>8.8188347964884284E-2</v>
      </c>
      <c r="AA25" s="27">
        <f>'Degrees Granted'!AC25/'Degrees Granted'!D25</f>
        <v>1.8604651162790697E-2</v>
      </c>
      <c r="AB25" s="14">
        <f>'Degrees Granted'!AD25/'Degrees Granted'!F25</f>
        <v>7.8947368421052627E-2</v>
      </c>
      <c r="AC25" s="24"/>
      <c r="AD25" s="24"/>
      <c r="AE25" s="14">
        <f>'Degrees Granted'!R25/'Degrees Granted'!C25</f>
        <v>3.830806065442937E-2</v>
      </c>
      <c r="AF25" s="14">
        <f>'Degrees Granted'!S25/'Degrees Granted'!D25</f>
        <v>1.3953488372093023E-2</v>
      </c>
      <c r="AG25" s="14"/>
      <c r="AH25" s="14"/>
      <c r="AI25" s="24"/>
      <c r="AJ25" s="14">
        <f>'Degrees Granted'!AG25/'Degrees Granted'!C25</f>
        <v>4.9880287310454907E-2</v>
      </c>
      <c r="AK25" s="14">
        <f>'Degrees Granted'!AH25/'Degrees Granted'!D25</f>
        <v>0.11627906976744186</v>
      </c>
      <c r="AL25" s="14"/>
      <c r="AM25" s="18"/>
      <c r="AN25" s="14">
        <f>'Degrees Granted'!AS25/'Degrees Granted'!C25</f>
        <v>6.025538707102953E-2</v>
      </c>
      <c r="AO25" s="14">
        <f>'Degrees Granted'!AT25/'Degrees Granted'!D25</f>
        <v>6.9767441860465115E-2</v>
      </c>
      <c r="AP25" s="14"/>
      <c r="AQ25" s="18"/>
      <c r="AR25" s="14"/>
      <c r="AS25" s="14"/>
      <c r="AT25" s="18"/>
      <c r="AU25" s="14"/>
      <c r="AV25" s="26"/>
    </row>
    <row r="26" spans="1:48" x14ac:dyDescent="0.2">
      <c r="A26" s="37" t="s">
        <v>40</v>
      </c>
      <c r="B26" s="18"/>
      <c r="C26" s="14">
        <f>'Degrees Granted'!H26/'Degrees Granted'!C26</f>
        <v>8.9838909541511774E-2</v>
      </c>
      <c r="D26" s="14"/>
      <c r="E26" s="14"/>
      <c r="F26" s="14"/>
      <c r="G26" s="18"/>
      <c r="H26" s="14">
        <f>'Degrees Granted'!M26/'Degrees Granted'!C26</f>
        <v>0.21871127633209417</v>
      </c>
      <c r="I26" s="14">
        <f>'Degrees Granted'!N26/'Degrees Granted'!D26</f>
        <v>7.582938388625593E-2</v>
      </c>
      <c r="J26" s="14"/>
      <c r="K26" s="27">
        <f>'Degrees Granted'!P26/'Degrees Granted'!F26</f>
        <v>1</v>
      </c>
      <c r="L26" s="24"/>
      <c r="M26" s="14">
        <f>'Degrees Granted'!W26/'Degrees Granted'!C26</f>
        <v>0.13692688971499381</v>
      </c>
      <c r="N26" s="14">
        <f>'Degrees Granted'!X26/'Degrees Granted'!D26</f>
        <v>3.7914691943127965E-2</v>
      </c>
      <c r="O26" s="14"/>
      <c r="P26" s="14"/>
      <c r="Q26" s="18"/>
      <c r="R26" s="14">
        <f>'Degrees Granted'!AK26/'Degrees Granted'!C26</f>
        <v>0.16232961586121439</v>
      </c>
      <c r="S26" s="14">
        <f>'Degrees Granted'!AL26/'Degrees Granted'!D26</f>
        <v>0.65876777251184837</v>
      </c>
      <c r="T26" s="14"/>
      <c r="U26" s="18"/>
      <c r="V26" s="14">
        <f>'Degrees Granted'!AO26/'Degrees Granted'!C26</f>
        <v>0.10408921933085502</v>
      </c>
      <c r="W26" s="14">
        <f>'Degrees Granted'!AP26/'Degrees Granted'!D26</f>
        <v>0.14218009478672985</v>
      </c>
      <c r="X26" s="14"/>
      <c r="Y26" s="24"/>
      <c r="Z26" s="14">
        <f>'Degrees Granted'!AB26/'Degrees Granted'!C26</f>
        <v>8.6741016109045846E-2</v>
      </c>
      <c r="AA26" s="14">
        <f>'Degrees Granted'!AC26/'Degrees Granted'!D26</f>
        <v>2.3696682464454975E-2</v>
      </c>
      <c r="AB26" s="14"/>
      <c r="AC26" s="24"/>
      <c r="AD26" s="24"/>
      <c r="AE26" s="14">
        <f>'Degrees Granted'!R26/'Degrees Granted'!C26</f>
        <v>6.1957868649318466E-2</v>
      </c>
      <c r="AF26" s="14"/>
      <c r="AG26" s="14"/>
      <c r="AH26" s="14"/>
      <c r="AI26" s="24"/>
      <c r="AJ26" s="14">
        <f>'Degrees Granted'!AG26/'Degrees Granted'!C26</f>
        <v>5.3903345724907063E-2</v>
      </c>
      <c r="AK26" s="14"/>
      <c r="AL26" s="14"/>
      <c r="AM26" s="18"/>
      <c r="AN26" s="14">
        <f>'Degrees Granted'!AS26/'Degrees Granted'!C26</f>
        <v>6.2577447335811651E-2</v>
      </c>
      <c r="AO26" s="14">
        <f>'Degrees Granted'!AT26/'Degrees Granted'!D26</f>
        <v>6.1611374407582936E-2</v>
      </c>
      <c r="AP26" s="14"/>
      <c r="AQ26" s="18"/>
      <c r="AR26" s="14">
        <f>'Degrees Granted'!AW26/'Degrees Granted'!C26</f>
        <v>2.292441140024783E-2</v>
      </c>
      <c r="AS26" s="14"/>
      <c r="AT26" s="18"/>
      <c r="AU26" s="14"/>
      <c r="AV26" s="26"/>
    </row>
    <row r="27" spans="1:48" x14ac:dyDescent="0.2">
      <c r="A27" s="37" t="s">
        <v>41</v>
      </c>
      <c r="B27" s="18"/>
      <c r="C27" s="14"/>
      <c r="D27" s="14"/>
      <c r="E27" s="14"/>
      <c r="F27" s="14"/>
      <c r="G27" s="18"/>
      <c r="H27" s="14">
        <f>'Degrees Granted'!M27/'Degrees Granted'!C27</f>
        <v>0.15363511659807957</v>
      </c>
      <c r="I27" s="14">
        <f>'Degrees Granted'!N27/'Degrees Granted'!D27</f>
        <v>0.23220338983050848</v>
      </c>
      <c r="J27" s="14"/>
      <c r="K27" s="14">
        <f>'Degrees Granted'!P27/'Degrees Granted'!F27</f>
        <v>0.42857142857142855</v>
      </c>
      <c r="L27" s="24"/>
      <c r="M27" s="14">
        <f>'Degrees Granted'!W27/'Degrees Granted'!C27</f>
        <v>8.2304526748971193E-2</v>
      </c>
      <c r="N27" s="14">
        <f>'Degrees Granted'!X27/'Degrees Granted'!D27</f>
        <v>0.10847457627118644</v>
      </c>
      <c r="O27" s="14"/>
      <c r="P27" s="14"/>
      <c r="Q27" s="18"/>
      <c r="R27" s="14">
        <f>'Degrees Granted'!AK27/'Degrees Granted'!C27</f>
        <v>0.17009602194787379</v>
      </c>
      <c r="S27" s="14">
        <f>'Degrees Granted'!AL27/'Degrees Granted'!D27</f>
        <v>0.23220338983050848</v>
      </c>
      <c r="T27" s="14"/>
      <c r="U27" s="18"/>
      <c r="V27" s="14">
        <f>'Degrees Granted'!AO27/'Degrees Granted'!C27</f>
        <v>0.20576131687242799</v>
      </c>
      <c r="W27" s="14">
        <f>'Degrees Granted'!AP27/'Degrees Granted'!D27</f>
        <v>0.2288135593220339</v>
      </c>
      <c r="X27" s="27">
        <f>'Degrees Granted'!AQ27/'Degrees Granted'!F27</f>
        <v>0.2857142857142857</v>
      </c>
      <c r="Y27" s="24"/>
      <c r="Z27" s="27">
        <f>'Degrees Granted'!AB27/'Degrees Granted'!C27</f>
        <v>0.22770919067215364</v>
      </c>
      <c r="AA27" s="14">
        <f>'Degrees Granted'!AC27/'Degrees Granted'!D27</f>
        <v>8.8135593220338981E-2</v>
      </c>
      <c r="AB27" s="14"/>
      <c r="AC27" s="24"/>
      <c r="AD27" s="24"/>
      <c r="AE27" s="14">
        <f>'Degrees Granted'!R27/'Degrees Granted'!C27</f>
        <v>3.1550068587105622E-2</v>
      </c>
      <c r="AF27" s="14">
        <f>'Degrees Granted'!S27/'Degrees Granted'!D27</f>
        <v>1.6949152542372881E-2</v>
      </c>
      <c r="AG27" s="14"/>
      <c r="AH27" s="14"/>
      <c r="AI27" s="24"/>
      <c r="AJ27" s="14">
        <f>'Degrees Granted'!AG27/'Degrees Granted'!C27</f>
        <v>8.77914951989026E-2</v>
      </c>
      <c r="AK27" s="14">
        <f>'Degrees Granted'!AH27/'Degrees Granted'!D27</f>
        <v>3.5593220338983052E-2</v>
      </c>
      <c r="AL27" s="14"/>
      <c r="AM27" s="18"/>
      <c r="AN27" s="14"/>
      <c r="AO27" s="27">
        <f>'Degrees Granted'!AT27/'Degrees Granted'!D27</f>
        <v>2.8813559322033899E-2</v>
      </c>
      <c r="AP27" s="14"/>
      <c r="AQ27" s="18"/>
      <c r="AR27" s="14">
        <f>'Degrees Granted'!AW27/'Degrees Granted'!C27</f>
        <v>4.1152263374485597E-2</v>
      </c>
      <c r="AS27" s="27">
        <f>'Degrees Granted'!AX27/'Degrees Granted'!D27</f>
        <v>2.8813559322033899E-2</v>
      </c>
      <c r="AT27" s="18"/>
      <c r="AU27" s="14"/>
      <c r="AV27" s="26"/>
    </row>
    <row r="28" spans="1:48" x14ac:dyDescent="0.2">
      <c r="A28" s="37" t="s">
        <v>42</v>
      </c>
      <c r="B28" s="18"/>
      <c r="C28" s="14">
        <f>'Degrees Granted'!H28/'Degrees Granted'!C28</f>
        <v>0.245216367382985</v>
      </c>
      <c r="D28" s="14">
        <f>'Degrees Granted'!I28/'Degrees Granted'!D28</f>
        <v>0.21345029239766081</v>
      </c>
      <c r="E28" s="14"/>
      <c r="F28" s="14">
        <f>'Degrees Granted'!K28/'Degrees Granted'!F28</f>
        <v>0.5</v>
      </c>
      <c r="G28" s="18"/>
      <c r="H28" s="14">
        <f>'Degrees Granted'!M28/'Degrees Granted'!C28</f>
        <v>0.25287017957020902</v>
      </c>
      <c r="I28" s="14">
        <f>'Degrees Granted'!N28/'Degrees Granted'!D28</f>
        <v>0.26900584795321636</v>
      </c>
      <c r="J28" s="14"/>
      <c r="K28" s="14">
        <f>'Degrees Granted'!P28/'Degrees Granted'!F28</f>
        <v>0.3125</v>
      </c>
      <c r="L28" s="24"/>
      <c r="M28" s="14">
        <f>'Degrees Granted'!W28/'Degrees Granted'!C28</f>
        <v>0.15631439505445982</v>
      </c>
      <c r="N28" s="14">
        <f>'Degrees Granted'!X28/'Degrees Granted'!D28</f>
        <v>0.11403508771929824</v>
      </c>
      <c r="O28" s="14"/>
      <c r="P28" s="14">
        <f>'Degrees Granted'!Z28/'Degrees Granted'!F28</f>
        <v>7.8125E-2</v>
      </c>
      <c r="Q28" s="18"/>
      <c r="R28" s="14">
        <f>'Degrees Granted'!AK28/'Degrees Granted'!C28</f>
        <v>8.8018840153076247E-2</v>
      </c>
      <c r="S28" s="14">
        <f>'Degrees Granted'!AL28/'Degrees Granted'!D28</f>
        <v>4.9707602339181284E-2</v>
      </c>
      <c r="T28" s="14"/>
      <c r="U28" s="18"/>
      <c r="V28" s="14">
        <f>'Degrees Granted'!AO28/'Degrees Granted'!C28</f>
        <v>7.2122460994995585E-2</v>
      </c>
      <c r="W28" s="14">
        <f>'Degrees Granted'!AP28/'Degrees Granted'!D28</f>
        <v>6.4327485380116955E-2</v>
      </c>
      <c r="X28" s="14">
        <f>'Degrees Granted'!AQ28/'Degrees Granted'!F28</f>
        <v>0.109375</v>
      </c>
      <c r="Y28" s="24"/>
      <c r="Z28" s="14">
        <f>'Degrees Granted'!AB28/'Degrees Granted'!C28</f>
        <v>8.6546953193994705E-2</v>
      </c>
      <c r="AA28" s="14">
        <f>'Degrees Granted'!AC28/'Degrees Granted'!D28</f>
        <v>0.11695906432748537</v>
      </c>
      <c r="AB28" s="14"/>
      <c r="AC28" s="24"/>
      <c r="AD28" s="24"/>
      <c r="AE28" s="14">
        <f>'Degrees Granted'!R28/'Degrees Granted'!C28</f>
        <v>2.8260229614365615E-2</v>
      </c>
      <c r="AF28" s="14">
        <f>'Degrees Granted'!S28/'Degrees Granted'!D28</f>
        <v>0.10526315789473684</v>
      </c>
      <c r="AG28" s="14"/>
      <c r="AH28" s="14"/>
      <c r="AI28" s="24"/>
      <c r="AJ28" s="14">
        <f>'Degrees Granted'!AG28/'Degrees Granted'!C28</f>
        <v>2.7671474830733001E-2</v>
      </c>
      <c r="AK28" s="14">
        <f>'Degrees Granted'!AH28/'Degrees Granted'!D28</f>
        <v>3.5087719298245612E-2</v>
      </c>
      <c r="AL28" s="14"/>
      <c r="AM28" s="18"/>
      <c r="AN28" s="14">
        <f>'Degrees Granted'!AS28/'Degrees Granted'!C28</f>
        <v>4.2979099205181046E-2</v>
      </c>
      <c r="AO28" s="14">
        <f>'Degrees Granted'!AT28/'Degrees Granted'!D28</f>
        <v>3.2163742690058478E-2</v>
      </c>
      <c r="AP28" s="14"/>
      <c r="AQ28" s="18"/>
      <c r="AR28" s="14"/>
      <c r="AS28" s="14"/>
      <c r="AT28" s="18"/>
      <c r="AU28" s="14"/>
      <c r="AV28" s="26"/>
    </row>
    <row r="29" spans="1:48" x14ac:dyDescent="0.2">
      <c r="A29" s="37" t="s">
        <v>43</v>
      </c>
      <c r="B29" s="18"/>
      <c r="C29" s="14">
        <f>'Degrees Granted'!H29/'Degrees Granted'!C29</f>
        <v>0.16045380875202594</v>
      </c>
      <c r="D29" s="14">
        <f>'Degrees Granted'!I29/'Degrees Granted'!D29</f>
        <v>0.22368421052631579</v>
      </c>
      <c r="E29" s="14"/>
      <c r="F29" s="14"/>
      <c r="G29" s="18"/>
      <c r="H29" s="14">
        <f>'Degrees Granted'!M29/'Degrees Granted'!C29</f>
        <v>0.31037277147487846</v>
      </c>
      <c r="I29" s="27">
        <f>'Degrees Granted'!N29/'Degrees Granted'!D29</f>
        <v>0.55263157894736847</v>
      </c>
      <c r="J29" s="14"/>
      <c r="K29" s="14">
        <f>'Degrees Granted'!P29/'Degrees Granted'!F29</f>
        <v>1</v>
      </c>
      <c r="L29" s="24"/>
      <c r="M29" s="14">
        <f>'Degrees Granted'!W29/'Degrees Granted'!C29</f>
        <v>8.9951377633711513E-2</v>
      </c>
      <c r="N29" s="14">
        <f>'Degrees Granted'!X29/'Degrees Granted'!D29</f>
        <v>8.3333333333333329E-2</v>
      </c>
      <c r="O29" s="14"/>
      <c r="P29" s="14"/>
      <c r="Q29" s="18"/>
      <c r="R29" s="14">
        <f>'Degrees Granted'!AK29/'Degrees Granted'!C29</f>
        <v>0.14910858995137763</v>
      </c>
      <c r="S29" s="14"/>
      <c r="T29" s="14"/>
      <c r="U29" s="18"/>
      <c r="V29" s="14">
        <f>'Degrees Granted'!AO29/'Degrees Granted'!C29</f>
        <v>5.2674230145867099E-2</v>
      </c>
      <c r="W29" s="14">
        <f>'Degrees Granted'!AP29/'Degrees Granted'!D29</f>
        <v>5.701754385964912E-2</v>
      </c>
      <c r="X29" s="14"/>
      <c r="Y29" s="24"/>
      <c r="Z29" s="14">
        <f>'Degrees Granted'!AB29/'Degrees Granted'!C29</f>
        <v>0.10453808752025932</v>
      </c>
      <c r="AA29" s="14">
        <f>'Degrees Granted'!AC29/'Degrees Granted'!D29</f>
        <v>8.3333333333333329E-2</v>
      </c>
      <c r="AB29" s="14"/>
      <c r="AC29" s="24"/>
      <c r="AD29" s="24"/>
      <c r="AE29" s="14">
        <f>'Degrees Granted'!R29/'Degrees Granted'!C29</f>
        <v>2.9983792544570502E-2</v>
      </c>
      <c r="AF29" s="14"/>
      <c r="AG29" s="14"/>
      <c r="AH29" s="14"/>
      <c r="AI29" s="24"/>
      <c r="AJ29" s="14">
        <f>'Degrees Granted'!AG29/'Degrees Granted'!C29</f>
        <v>2.5931928687196109E-2</v>
      </c>
      <c r="AK29" s="14"/>
      <c r="AL29" s="14"/>
      <c r="AM29" s="18"/>
      <c r="AN29" s="14">
        <f>'Degrees Granted'!AS29/'Degrees Granted'!C29</f>
        <v>7.698541329011345E-2</v>
      </c>
      <c r="AO29" s="14"/>
      <c r="AP29" s="14"/>
      <c r="AQ29" s="18"/>
      <c r="AR29" s="14"/>
      <c r="AS29" s="14"/>
      <c r="AT29" s="18"/>
      <c r="AU29" s="14"/>
      <c r="AV29" s="26"/>
    </row>
    <row r="30" spans="1:48" x14ac:dyDescent="0.2">
      <c r="A30" s="37" t="s">
        <v>44</v>
      </c>
      <c r="B30" s="18"/>
      <c r="C30" s="14">
        <f>'Degrees Granted'!H30/'Degrees Granted'!C30</f>
        <v>0.17910447761194029</v>
      </c>
      <c r="D30" s="14">
        <f>'Degrees Granted'!I30/'Degrees Granted'!D30</f>
        <v>0.29504666188083273</v>
      </c>
      <c r="E30" s="14">
        <f>'Degrees Granted'!J30/'Degrees Granted'!E30</f>
        <v>0.70953757225433522</v>
      </c>
      <c r="F30" s="14">
        <f>'Degrees Granted'!K30/'Degrees Granted'!F30</f>
        <v>0.8424908424908425</v>
      </c>
      <c r="G30" s="18"/>
      <c r="H30" s="14">
        <f>'Degrees Granted'!M30/'Degrees Granted'!C30</f>
        <v>9.6440872560275545E-2</v>
      </c>
      <c r="I30" s="14">
        <f>'Degrees Granted'!N30/'Degrees Granted'!D30</f>
        <v>4.379038047379756E-2</v>
      </c>
      <c r="J30" s="14"/>
      <c r="K30" s="27">
        <f>'Degrees Granted'!P30/'Degrees Granted'!F30</f>
        <v>1.098901098901099E-2</v>
      </c>
      <c r="L30" s="24"/>
      <c r="M30" s="14">
        <f>'Degrees Granted'!W30/'Degrees Granted'!C30</f>
        <v>7.1565250669728284E-2</v>
      </c>
      <c r="N30" s="14">
        <f>'Degrees Granted'!X30/'Degrees Granted'!D30</f>
        <v>0.27781765972720746</v>
      </c>
      <c r="O30" s="14"/>
      <c r="P30" s="14">
        <f>'Degrees Granted'!Z30/'Degrees Granted'!F30</f>
        <v>0.13186813186813187</v>
      </c>
      <c r="Q30" s="18"/>
      <c r="R30" s="14">
        <f>'Degrees Granted'!AK30/'Degrees Granted'!C30</f>
        <v>0.20244929200153081</v>
      </c>
      <c r="S30" s="14">
        <f>'Degrees Granted'!AL30/'Degrees Granted'!D30</f>
        <v>0.1306532663316583</v>
      </c>
      <c r="T30" s="14"/>
      <c r="U30" s="18"/>
      <c r="V30" s="14">
        <f>'Degrees Granted'!AO30/'Degrees Granted'!C30</f>
        <v>0.12667432070417145</v>
      </c>
      <c r="W30" s="14">
        <f>'Degrees Granted'!AP30/'Degrees Granted'!D30</f>
        <v>0.10624551328068917</v>
      </c>
      <c r="X30" s="14"/>
      <c r="Y30" s="24"/>
      <c r="Z30" s="14">
        <f>'Degrees Granted'!AB30/'Degrees Granted'!C30</f>
        <v>0.1044776119402985</v>
      </c>
      <c r="AA30" s="14">
        <f>'Degrees Granted'!AC30/'Degrees Granted'!D30</f>
        <v>5.168700646087581E-2</v>
      </c>
      <c r="AB30" s="14"/>
      <c r="AC30" s="24"/>
      <c r="AD30" s="24"/>
      <c r="AE30" s="14">
        <f>'Degrees Granted'!R30/'Degrees Granted'!C30</f>
        <v>7.5774971297359356E-2</v>
      </c>
      <c r="AF30" s="14">
        <f>'Degrees Granted'!S30/'Degrees Granted'!D30</f>
        <v>1.507537688442211E-2</v>
      </c>
      <c r="AG30" s="14"/>
      <c r="AH30" s="14">
        <f>'Degrees Granted'!U30/'Degrees Granted'!F30</f>
        <v>1.4652014652014652E-2</v>
      </c>
      <c r="AI30" s="24"/>
      <c r="AJ30" s="14">
        <f>'Degrees Granted'!AG30/'Degrees Granted'!C30</f>
        <v>1.0332950631458095E-2</v>
      </c>
      <c r="AK30" s="14">
        <f>'Degrees Granted'!AH30/'Degrees Granted'!D30</f>
        <v>1.2921751615218953E-2</v>
      </c>
      <c r="AL30" s="14"/>
      <c r="AM30" s="18"/>
      <c r="AN30" s="14">
        <f>'Degrees Granted'!AS30/'Degrees Granted'!C30</f>
        <v>0.10179869881362419</v>
      </c>
      <c r="AO30" s="14">
        <f>'Degrees Granted'!AT30/'Degrees Granted'!D30</f>
        <v>5.9583632447954053E-2</v>
      </c>
      <c r="AP30" s="14"/>
      <c r="AQ30" s="18"/>
      <c r="AR30" s="14">
        <f>'Degrees Granted'!AW30/'Degrees Granted'!C30</f>
        <v>3.138155376961347E-2</v>
      </c>
      <c r="AS30" s="14">
        <f>'Degrees Granted'!AX30/'Degrees Granted'!D30</f>
        <v>7.1787508973438618E-3</v>
      </c>
      <c r="AT30" s="18"/>
      <c r="AU30" s="14"/>
      <c r="AV30" s="26"/>
    </row>
    <row r="31" spans="1:48" x14ac:dyDescent="0.2">
      <c r="A31" s="37" t="s">
        <v>45</v>
      </c>
      <c r="B31" s="18"/>
      <c r="C31" s="14"/>
      <c r="D31" s="14"/>
      <c r="E31" s="27">
        <f>'Degrees Granted'!J31/'Degrees Granted'!E31</f>
        <v>1</v>
      </c>
      <c r="F31" s="14"/>
      <c r="G31" s="18"/>
      <c r="H31" s="14"/>
      <c r="I31" s="14"/>
      <c r="J31" s="14"/>
      <c r="K31" s="14"/>
      <c r="L31" s="24"/>
      <c r="M31" s="14"/>
      <c r="N31" s="14"/>
      <c r="O31" s="14"/>
      <c r="P31" s="14"/>
      <c r="Q31" s="18"/>
      <c r="R31" s="14"/>
      <c r="S31" s="14"/>
      <c r="T31" s="14"/>
      <c r="U31" s="18"/>
      <c r="V31" s="14"/>
      <c r="W31" s="14"/>
      <c r="X31" s="14"/>
      <c r="Y31" s="24"/>
      <c r="Z31" s="14"/>
      <c r="AA31" s="14"/>
      <c r="AB31" s="14"/>
      <c r="AC31" s="24"/>
      <c r="AD31" s="24"/>
      <c r="AE31" s="14"/>
      <c r="AF31" s="14"/>
      <c r="AG31" s="14"/>
      <c r="AH31" s="14"/>
      <c r="AI31" s="24"/>
      <c r="AJ31" s="14"/>
      <c r="AK31" s="14"/>
      <c r="AL31" s="14"/>
      <c r="AM31" s="18"/>
      <c r="AN31" s="14"/>
      <c r="AO31" s="14"/>
      <c r="AP31" s="14"/>
      <c r="AQ31" s="18"/>
      <c r="AR31" s="14"/>
      <c r="AS31" s="14"/>
      <c r="AT31" s="18"/>
      <c r="AU31" s="14"/>
      <c r="AV31" s="26"/>
    </row>
    <row r="32" spans="1:48" x14ac:dyDescent="0.2">
      <c r="A32" s="37" t="s">
        <v>46</v>
      </c>
      <c r="B32" s="18"/>
      <c r="C32" s="14"/>
      <c r="D32" s="14"/>
      <c r="E32" s="27">
        <f>'Degrees Granted'!J32/'Degrees Granted'!E32</f>
        <v>0.50710900473933651</v>
      </c>
      <c r="F32" s="14"/>
      <c r="G32" s="18"/>
      <c r="H32" s="14"/>
      <c r="I32" s="14"/>
      <c r="J32" s="14"/>
      <c r="K32" s="14"/>
      <c r="L32" s="24"/>
      <c r="M32" s="14"/>
      <c r="N32" s="14"/>
      <c r="O32" s="14">
        <f>'Degrees Granted'!Y32/'Degrees Granted'!E32</f>
        <v>0.49289099526066349</v>
      </c>
      <c r="P32" s="14"/>
      <c r="Q32" s="18"/>
      <c r="R32" s="14"/>
      <c r="S32" s="14"/>
      <c r="T32" s="14"/>
      <c r="U32" s="18"/>
      <c r="V32" s="14"/>
      <c r="W32" s="14"/>
      <c r="X32" s="14"/>
      <c r="Y32" s="24"/>
      <c r="Z32" s="14"/>
      <c r="AA32" s="14"/>
      <c r="AB32" s="14"/>
      <c r="AC32" s="24"/>
      <c r="AD32" s="24"/>
      <c r="AE32" s="14"/>
      <c r="AF32" s="14"/>
      <c r="AG32" s="14"/>
      <c r="AH32" s="14"/>
      <c r="AI32" s="24"/>
      <c r="AJ32" s="14"/>
      <c r="AK32" s="14"/>
      <c r="AL32" s="14"/>
      <c r="AM32" s="18"/>
      <c r="AN32" s="14"/>
      <c r="AO32" s="14"/>
      <c r="AP32" s="14"/>
      <c r="AQ32" s="18"/>
      <c r="AR32" s="14"/>
      <c r="AS32" s="14"/>
      <c r="AT32" s="18"/>
      <c r="AU32" s="14"/>
      <c r="AV32" s="26"/>
    </row>
    <row r="33" spans="1:48" x14ac:dyDescent="0.2">
      <c r="A33" s="37" t="s">
        <v>47</v>
      </c>
      <c r="B33" s="18"/>
      <c r="C33" s="14"/>
      <c r="D33" s="14"/>
      <c r="E33" s="14">
        <f>'Degrees Granted'!J33/'Degrees Granted'!E33</f>
        <v>0.70426829268292679</v>
      </c>
      <c r="F33" s="14"/>
      <c r="G33" s="18"/>
      <c r="H33" s="14"/>
      <c r="I33" s="14"/>
      <c r="J33" s="14"/>
      <c r="K33" s="14"/>
      <c r="L33" s="24"/>
      <c r="M33" s="14"/>
      <c r="N33" s="14"/>
      <c r="O33" s="14"/>
      <c r="P33" s="14"/>
      <c r="Q33" s="18"/>
      <c r="R33" s="14"/>
      <c r="S33" s="14"/>
      <c r="T33" s="14"/>
      <c r="U33" s="18"/>
      <c r="V33" s="14"/>
      <c r="W33" s="14"/>
      <c r="X33" s="14"/>
      <c r="Y33" s="24"/>
      <c r="Z33" s="14"/>
      <c r="AA33" s="14"/>
      <c r="AB33" s="14"/>
      <c r="AC33" s="24"/>
      <c r="AD33" s="24"/>
      <c r="AE33" s="14"/>
      <c r="AF33" s="14"/>
      <c r="AG33" s="27">
        <f>'Degrees Granted'!T33/'Degrees Granted'!E33</f>
        <v>0.29573170731707316</v>
      </c>
      <c r="AH33" s="14"/>
      <c r="AI33" s="24"/>
      <c r="AJ33" s="14"/>
      <c r="AK33" s="14"/>
      <c r="AL33" s="14"/>
      <c r="AM33" s="18"/>
      <c r="AN33" s="14"/>
      <c r="AO33" s="14"/>
      <c r="AP33" s="14"/>
      <c r="AQ33" s="18"/>
      <c r="AR33" s="14"/>
      <c r="AS33" s="14"/>
      <c r="AT33" s="18"/>
      <c r="AU33" s="14"/>
      <c r="AV33" s="26"/>
    </row>
    <row r="34" spans="1:48" x14ac:dyDescent="0.2">
      <c r="A34" s="37" t="s">
        <v>48</v>
      </c>
      <c r="B34" s="18"/>
      <c r="C34" s="14"/>
      <c r="D34" s="14"/>
      <c r="E34" s="27">
        <f>'Degrees Granted'!J34/'Degrees Granted'!E34</f>
        <v>1</v>
      </c>
      <c r="F34" s="14"/>
      <c r="G34" s="18"/>
      <c r="H34" s="14"/>
      <c r="I34" s="14"/>
      <c r="J34" s="14"/>
      <c r="K34" s="14"/>
      <c r="L34" s="24"/>
      <c r="M34" s="14"/>
      <c r="N34" s="14"/>
      <c r="O34" s="14"/>
      <c r="P34" s="14"/>
      <c r="Q34" s="18"/>
      <c r="R34" s="14"/>
      <c r="S34" s="14"/>
      <c r="T34" s="14"/>
      <c r="U34" s="18"/>
      <c r="V34" s="14"/>
      <c r="W34" s="14"/>
      <c r="X34" s="14"/>
      <c r="Y34" s="24"/>
      <c r="Z34" s="14"/>
      <c r="AA34" s="14"/>
      <c r="AB34" s="14"/>
      <c r="AC34" s="24"/>
      <c r="AD34" s="24"/>
      <c r="AE34" s="14"/>
      <c r="AF34" s="14"/>
      <c r="AG34" s="14"/>
      <c r="AH34" s="14"/>
      <c r="AI34" s="24"/>
      <c r="AJ34" s="14"/>
      <c r="AK34" s="14"/>
      <c r="AL34" s="14"/>
      <c r="AM34" s="18"/>
      <c r="AN34" s="14"/>
      <c r="AO34" s="14"/>
      <c r="AP34" s="14"/>
      <c r="AQ34" s="18"/>
      <c r="AR34" s="14"/>
      <c r="AS34" s="14"/>
      <c r="AT34" s="18"/>
      <c r="AU34" s="14"/>
      <c r="AV34" s="26"/>
    </row>
    <row r="35" spans="1:48" x14ac:dyDescent="0.2">
      <c r="A35" s="37" t="s">
        <v>49</v>
      </c>
      <c r="B35" s="18"/>
      <c r="C35" s="14">
        <f>'Degrees Granted'!H35/'Degrees Granted'!C35</f>
        <v>0.17489361702127659</v>
      </c>
      <c r="D35" s="14">
        <f>'Degrees Granted'!I35/'Degrees Granted'!D35</f>
        <v>0.2280431432973806</v>
      </c>
      <c r="E35" s="14"/>
      <c r="F35" s="14">
        <f>'Degrees Granted'!K35/'Degrees Granted'!F35</f>
        <v>0.20833333333333334</v>
      </c>
      <c r="G35" s="18"/>
      <c r="H35" s="14">
        <f>'Degrees Granted'!M35/'Degrees Granted'!C35</f>
        <v>0.14404255319148937</v>
      </c>
      <c r="I35" s="14">
        <f>'Degrees Granted'!N35/'Degrees Granted'!D35</f>
        <v>4.5454545454545456E-2</v>
      </c>
      <c r="J35" s="14"/>
      <c r="K35" s="14">
        <f>'Degrees Granted'!P35/'Degrees Granted'!F35</f>
        <v>0.29166666666666669</v>
      </c>
      <c r="L35" s="24"/>
      <c r="M35" s="14">
        <f>'Degrees Granted'!W35/'Degrees Granted'!C35</f>
        <v>0.13648936170212767</v>
      </c>
      <c r="N35" s="14">
        <f>'Degrees Granted'!X35/'Degrees Granted'!D35</f>
        <v>0.13713405238828968</v>
      </c>
      <c r="O35" s="14"/>
      <c r="P35" s="14">
        <f>'Degrees Granted'!Z35/'Degrees Granted'!F35</f>
        <v>0.16666666666666666</v>
      </c>
      <c r="Q35" s="16"/>
      <c r="R35" s="14">
        <f>'Degrees Granted'!AK35/'Degrees Granted'!C35</f>
        <v>0.17212765957446807</v>
      </c>
      <c r="S35" s="14">
        <f>'Degrees Granted'!AL35/'Degrees Granted'!D35</f>
        <v>0.12134052388289676</v>
      </c>
      <c r="T35" s="14"/>
      <c r="U35" s="16"/>
      <c r="V35" s="14">
        <f>'Degrees Granted'!AO35/'Degrees Granted'!C35</f>
        <v>0.15797872340425531</v>
      </c>
      <c r="W35" s="14">
        <f>'Degrees Granted'!AP35/'Degrees Granted'!D35</f>
        <v>0.23651771956856701</v>
      </c>
      <c r="X35" s="14">
        <f>'Degrees Granted'!AQ35/'Degrees Granted'!F35</f>
        <v>0.125</v>
      </c>
      <c r="Y35" s="24"/>
      <c r="Z35" s="14">
        <f>'Degrees Granted'!AB35/'Degrees Granted'!C35</f>
        <v>9.8936170212765961E-2</v>
      </c>
      <c r="AA35" s="14">
        <f>'Degrees Granted'!AC35/'Degrees Granted'!D35</f>
        <v>7.2804314329738065E-2</v>
      </c>
      <c r="AB35" s="27">
        <f>'Degrees Granted'!AD35/'Degrees Granted'!F35</f>
        <v>0.20833333333333334</v>
      </c>
      <c r="AC35" s="24"/>
      <c r="AD35" s="24"/>
      <c r="AE35" s="14">
        <f>'Degrees Granted'!R35/'Degrees Granted'!C35</f>
        <v>2.9042553191489361E-2</v>
      </c>
      <c r="AF35" s="14">
        <f>'Degrees Granted'!S35/'Degrees Granted'!D35</f>
        <v>4.0832049306625574E-2</v>
      </c>
      <c r="AG35" s="14"/>
      <c r="AH35" s="14"/>
      <c r="AI35" s="24"/>
      <c r="AJ35" s="14">
        <f>'Degrees Granted'!AG35/'Degrees Granted'!C35</f>
        <v>2.7978723404255321E-2</v>
      </c>
      <c r="AK35" s="14">
        <f>'Degrees Granted'!AH35/'Degrees Granted'!D35</f>
        <v>3.0431432973805857E-2</v>
      </c>
      <c r="AL35" s="14"/>
      <c r="AM35" s="16"/>
      <c r="AN35" s="14">
        <f>'Degrees Granted'!AS35/'Degrees Granted'!C35</f>
        <v>4.5851063829787236E-2</v>
      </c>
      <c r="AO35" s="14">
        <f>'Degrees Granted'!AT35/'Degrees Granted'!D35</f>
        <v>6.3944530046224968E-2</v>
      </c>
      <c r="AP35" s="14"/>
      <c r="AQ35" s="16"/>
      <c r="AR35" s="14">
        <f>'Degrees Granted'!AW35/'Degrees Granted'!C35</f>
        <v>1.2659574468085107E-2</v>
      </c>
      <c r="AS35" s="14">
        <f>'Degrees Granted'!AX35/'Degrees Granted'!D35</f>
        <v>2.3497688751926041E-2</v>
      </c>
      <c r="AT35" s="16"/>
      <c r="AU35" s="14"/>
      <c r="AV35" s="26"/>
    </row>
    <row r="36" spans="1:48" x14ac:dyDescent="0.2">
      <c r="A36" s="39" t="s">
        <v>50</v>
      </c>
      <c r="B36" s="21"/>
      <c r="C36" s="15">
        <f>'Degrees Granted'!H36/'Degrees Granted'!C36</f>
        <v>0.20421240611376648</v>
      </c>
      <c r="D36" s="15">
        <f>'Degrees Granted'!I36/'Degrees Granted'!D36</f>
        <v>0.23677191774929021</v>
      </c>
      <c r="E36" s="15">
        <f>'Degrees Granted'!J36/'Degrees Granted'!E36</f>
        <v>0.68968919585594479</v>
      </c>
      <c r="F36" s="15">
        <f>'Degrees Granted'!K36/'Degrees Granted'!F36</f>
        <v>0.47795275590551178</v>
      </c>
      <c r="G36" s="21"/>
      <c r="H36" s="15">
        <f>'Degrees Granted'!M36/'Degrees Granted'!C36</f>
        <v>0.15526025526550763</v>
      </c>
      <c r="I36" s="15">
        <f>'Degrees Granted'!N36/'Degrees Granted'!D36</f>
        <v>0.14170179815882303</v>
      </c>
      <c r="J36" s="15">
        <f>'Degrees Granted'!O36/'Degrees Granted'!E36</f>
        <v>0.11198815984213123</v>
      </c>
      <c r="K36" s="15">
        <f>'Degrees Granted'!P36/'Degrees Granted'!F36</f>
        <v>0.1952755905511811</v>
      </c>
      <c r="L36" s="28"/>
      <c r="M36" s="14">
        <f>'Degrees Granted'!W36/'Degrees Granted'!C36</f>
        <v>0.13256998791953359</v>
      </c>
      <c r="N36" s="14">
        <f>'Degrees Granted'!X36/'Degrees Granted'!D36</f>
        <v>0.14858470274455821</v>
      </c>
      <c r="O36" s="14">
        <f>'Degrees Granted'!Y36/'Degrees Granted'!E36</f>
        <v>5.1307350764676865E-2</v>
      </c>
      <c r="P36" s="14">
        <f>'Degrees Granted'!Z36/'Degrees Granted'!F36</f>
        <v>0.13070866141732285</v>
      </c>
      <c r="Q36" s="21"/>
      <c r="R36" s="14">
        <f>'Degrees Granted'!AK36/'Degrees Granted'!C36</f>
        <v>0.16061767949997374</v>
      </c>
      <c r="S36" s="14">
        <f>'Degrees Granted'!AL36/'Degrees Granted'!D36</f>
        <v>0.13335627634861913</v>
      </c>
      <c r="T36" s="14">
        <f>'Degrees Granted'!AM36/'Degrees Granted'!F36</f>
        <v>9.6850393700787407E-2</v>
      </c>
      <c r="U36" s="21"/>
      <c r="V36" s="15">
        <f>'Degrees Granted'!AO36/'Degrees Granted'!C36</f>
        <v>0.1132149797783497</v>
      </c>
      <c r="W36" s="15">
        <f>'Degrees Granted'!AP36/'Degrees Granted'!D36</f>
        <v>0.13688376494880838</v>
      </c>
      <c r="X36" s="15">
        <f>'Degrees Granted'!AQ36/'Degrees Granted'!F36</f>
        <v>4.0944881889763779E-2</v>
      </c>
      <c r="Y36" s="28"/>
      <c r="Z36" s="15">
        <f>'Degrees Granted'!AB36/'Degrees Granted'!C36</f>
        <v>9.2205472976521874E-2</v>
      </c>
      <c r="AA36" s="15">
        <f>'Degrees Granted'!AC36/'Degrees Granted'!D36</f>
        <v>7.97556568872064E-2</v>
      </c>
      <c r="AB36" s="15">
        <f>'Degrees Granted'!AD36/'Degrees Granted'!F36</f>
        <v>2.9921259842519685E-2</v>
      </c>
      <c r="AC36" s="28"/>
      <c r="AD36" s="28"/>
      <c r="AE36" s="15">
        <f>'Degrees Granted'!R36/'Degrees Granted'!C36</f>
        <v>3.7134303272230683E-2</v>
      </c>
      <c r="AF36" s="15">
        <f>'Degrees Granted'!S36/'Degrees Granted'!D36</f>
        <v>2.6155037425793684E-2</v>
      </c>
      <c r="AG36" s="15">
        <f>'Degrees Granted'!T36/'Degrees Granted'!E36</f>
        <v>4.7853971386285152E-2</v>
      </c>
      <c r="AH36" s="15">
        <f>'Degrees Granted'!U36/'Degrees Granted'!F36</f>
        <v>7.0866141732283464E-3</v>
      </c>
      <c r="AI36" s="28"/>
      <c r="AJ36" s="15">
        <f>'Degrees Granted'!AG36/'Degrees Granted'!C36</f>
        <v>3.5847470980618731E-2</v>
      </c>
      <c r="AK36" s="15">
        <f>'Degrees Granted'!AH36/'Degrees Granted'!D36</f>
        <v>3.8114084143508559E-2</v>
      </c>
      <c r="AL36" s="15">
        <f>'Degrees Granted'!AI36/'Degrees Granted'!F36</f>
        <v>1.2598425196850394E-2</v>
      </c>
      <c r="AM36" s="21"/>
      <c r="AN36" s="15">
        <f>'Degrees Granted'!AS36/'Degrees Granted'!C36</f>
        <v>5.3101528441619833E-2</v>
      </c>
      <c r="AO36" s="15">
        <f>'Degrees Granted'!AT36/'Degrees Granted'!D36</f>
        <v>4.4136625656026843E-2</v>
      </c>
      <c r="AP36" s="15">
        <f>'Degrees Granted'!AU36/'Degrees Granted'!F36</f>
        <v>8.6614173228346455E-3</v>
      </c>
      <c r="AQ36" s="21"/>
      <c r="AR36" s="15">
        <f>'Degrees Granted'!AW36/'Degrees Granted'!C36</f>
        <v>1.2868322916119545E-2</v>
      </c>
      <c r="AS36" s="15">
        <f>'Degrees Granted'!AX36/'Degrees Granted'!D36</f>
        <v>1.4540135937365568E-2</v>
      </c>
      <c r="AT36" s="21"/>
      <c r="AU36" s="15">
        <f>'Degrees Granted'!AZ36/'Degrees Granted'!C36</f>
        <v>2.9675928357581808E-3</v>
      </c>
      <c r="AV36" s="29"/>
    </row>
    <row r="37" spans="1:48" ht="4.5" customHeight="1" x14ac:dyDescent="0.2">
      <c r="A37" s="40"/>
      <c r="B37" s="16"/>
      <c r="C37" s="26"/>
      <c r="D37" s="26"/>
      <c r="E37" s="26"/>
      <c r="F37" s="26"/>
      <c r="G37" s="16"/>
      <c r="H37" s="26"/>
      <c r="I37" s="26"/>
      <c r="J37" s="26"/>
      <c r="K37" s="26"/>
      <c r="L37" s="24"/>
      <c r="M37" s="26"/>
      <c r="N37" s="26"/>
      <c r="O37" s="26"/>
      <c r="P37" s="26"/>
      <c r="Q37" s="16"/>
      <c r="R37" s="26"/>
      <c r="S37" s="26"/>
      <c r="T37" s="26"/>
      <c r="U37" s="16"/>
      <c r="V37" s="26"/>
      <c r="W37" s="26"/>
      <c r="X37" s="26"/>
      <c r="Y37" s="24"/>
      <c r="Z37" s="26"/>
      <c r="AA37" s="26"/>
      <c r="AB37" s="26"/>
      <c r="AC37" s="26"/>
      <c r="AD37" s="26"/>
      <c r="AE37" s="26"/>
      <c r="AF37" s="26"/>
      <c r="AG37" s="26"/>
      <c r="AH37" s="26"/>
      <c r="AI37" s="28"/>
      <c r="AJ37" s="26"/>
      <c r="AK37" s="26"/>
      <c r="AL37" s="26"/>
      <c r="AM37" s="16"/>
      <c r="AN37" s="26"/>
      <c r="AO37" s="26"/>
      <c r="AP37" s="26"/>
      <c r="AQ37" s="16"/>
      <c r="AR37" s="26"/>
      <c r="AS37" s="26"/>
      <c r="AT37" s="16"/>
      <c r="AU37" s="26"/>
      <c r="AV37" s="26"/>
    </row>
    <row r="38" spans="1:48" x14ac:dyDescent="0.2">
      <c r="A38" s="41" t="s">
        <v>51</v>
      </c>
      <c r="B38" s="21"/>
      <c r="C38" s="30">
        <f>MAX(C35:C37,C3:C35)</f>
        <v>0.96614583333333337</v>
      </c>
      <c r="D38" s="30">
        <f>MAX(D35:D37,D3:D35)</f>
        <v>1</v>
      </c>
      <c r="E38" s="30">
        <f>MAX(E35:E37,E3:E35)</f>
        <v>1</v>
      </c>
      <c r="F38" s="30">
        <f>MAX(F35:F37,F3:F35)</f>
        <v>1</v>
      </c>
      <c r="G38" s="21"/>
      <c r="H38" s="30">
        <f>MAX(H35:H37,H3:H35)</f>
        <v>0.783625730994152</v>
      </c>
      <c r="I38" s="30">
        <f>MAX(I35:I37,I3:I35)</f>
        <v>0.55263157894736847</v>
      </c>
      <c r="J38" s="30">
        <f>MAX(J35:J37,J3:J35)</f>
        <v>0.35303265940902023</v>
      </c>
      <c r="K38" s="30">
        <f>MAX(K35:K37,K3:K35)</f>
        <v>1</v>
      </c>
      <c r="L38" s="31"/>
      <c r="M38" s="30">
        <f>MAX(M35:M37,M3:M35)</f>
        <v>0.65573770491803274</v>
      </c>
      <c r="N38" s="30">
        <f>MAX(N35:N37,N3:N35)</f>
        <v>0.6</v>
      </c>
      <c r="O38" s="30">
        <f>MAX(O35:O37,O3:O35)</f>
        <v>0.49289099526066349</v>
      </c>
      <c r="P38" s="30">
        <f>MAX(P35:P37,P3:P35)</f>
        <v>1</v>
      </c>
      <c r="Q38" s="21"/>
      <c r="R38" s="30">
        <f>MAX(R35:R37,R3:R35)</f>
        <v>0.81081081081081086</v>
      </c>
      <c r="S38" s="30">
        <f>MAX(S35:S37,S3:S35)</f>
        <v>0.65876777251184837</v>
      </c>
      <c r="T38" s="30">
        <f>MAX(T35:T37,T3:T35)</f>
        <v>0.75</v>
      </c>
      <c r="U38" s="21"/>
      <c r="V38" s="30">
        <f>MAX(V35:V37,V3:V35)</f>
        <v>0.20576131687242799</v>
      </c>
      <c r="W38" s="30">
        <f>MAX(W35:W37,W3:W35)</f>
        <v>0.4</v>
      </c>
      <c r="X38" s="30">
        <f>MAX(X35:X37,X3:X35)</f>
        <v>0.2857142857142857</v>
      </c>
      <c r="Y38" s="31"/>
      <c r="Z38" s="30">
        <f>MAX(Z35:Z37,Z3:Z35)</f>
        <v>0.22770919067215364</v>
      </c>
      <c r="AA38" s="30">
        <f>MAX(AA35:AA37,AA3:AA35)</f>
        <v>0.19078947368421054</v>
      </c>
      <c r="AB38" s="30">
        <f>MAX(AB35:AB37,AB3:AB35)</f>
        <v>0.20833333333333334</v>
      </c>
      <c r="AC38" s="32"/>
      <c r="AD38" s="32"/>
      <c r="AE38" s="30">
        <f>MAX(AE35:AE37,AE3:AE35)</f>
        <v>0.14634146341463414</v>
      </c>
      <c r="AF38" s="30">
        <f>MAX(AF35:AF37,AF3:AF35)</f>
        <v>0.13432835820895522</v>
      </c>
      <c r="AG38" s="30">
        <f>MAX(AG35:AG37,AG3:AG35)</f>
        <v>0.29573170731707316</v>
      </c>
      <c r="AH38" s="30">
        <f>MAX(AH35:AH37,AH3:AH35)</f>
        <v>1.5037593984962405E-2</v>
      </c>
      <c r="AI38" s="28"/>
      <c r="AJ38" s="30">
        <f>MAX(AJ35:AJ37,AJ3:AJ35)</f>
        <v>0.1891891891891892</v>
      </c>
      <c r="AK38" s="30">
        <f>MAX(AK35:AK37,AK3:AK35)</f>
        <v>0.22580645161290322</v>
      </c>
      <c r="AL38" s="30">
        <f>MAX(AL35:AL37,AL3:AL35)</f>
        <v>6.0150375939849621E-2</v>
      </c>
      <c r="AM38" s="21"/>
      <c r="AN38" s="30">
        <f>MAX(AN35:AN37,AN3:AN35)</f>
        <v>0.11521926053310404</v>
      </c>
      <c r="AO38" s="30">
        <f>MAX(AO35:AO37,AO3:AO35)</f>
        <v>7.2368421052631582E-2</v>
      </c>
      <c r="AP38" s="30">
        <f>MAX(AP35:AP37,AP3:AP35)</f>
        <v>4.1353383458646614E-2</v>
      </c>
      <c r="AQ38" s="21"/>
      <c r="AR38" s="30">
        <f>MAX(AR35:AR37,AR3:AR35)</f>
        <v>0.13473423980222496</v>
      </c>
      <c r="AS38" s="30">
        <f>MAX(AS35:AS37,AS3:AS35)</f>
        <v>2.8813559322033899E-2</v>
      </c>
      <c r="AT38" s="33"/>
      <c r="AU38" s="30">
        <f>MAX(AU35:AU37,AU3:AU35)</f>
        <v>0.13967861557478367</v>
      </c>
      <c r="AV38" s="32"/>
    </row>
    <row r="39" spans="1:48" x14ac:dyDescent="0.2">
      <c r="A39" s="42" t="s">
        <v>52</v>
      </c>
      <c r="B39" s="19"/>
      <c r="C39" s="34">
        <f>MIN(C38,C3:C35)</f>
        <v>7.7273946874161517E-2</v>
      </c>
      <c r="D39" s="34">
        <f>MIN(D38,D3:D35)</f>
        <v>7.7777777777777779E-2</v>
      </c>
      <c r="E39" s="34">
        <f>MIN(E38,E3:E35)</f>
        <v>0.50710900473933651</v>
      </c>
      <c r="F39" s="34">
        <f>MIN(F38,F3:F35)</f>
        <v>0.15037593984962405</v>
      </c>
      <c r="G39" s="19"/>
      <c r="H39" s="34">
        <f>MIN(H38,H3:H35)</f>
        <v>3.7082818294190356E-2</v>
      </c>
      <c r="I39" s="34">
        <f>MIN(I38,I3:I35)</f>
        <v>4.0457343887423045E-2</v>
      </c>
      <c r="J39" s="34">
        <f>MIN(J38,J3:J35)</f>
        <v>0.35303265940902023</v>
      </c>
      <c r="K39" s="34">
        <f>MIN(K38,K3:K35)</f>
        <v>1.098901098901099E-2</v>
      </c>
      <c r="L39" s="35"/>
      <c r="M39" s="34">
        <f>MIN(M38,M3:M35)</f>
        <v>0</v>
      </c>
      <c r="N39" s="34">
        <f>MIN(N38,N3:N35)</f>
        <v>2.9850746268656716E-2</v>
      </c>
      <c r="O39" s="34">
        <f>MIN(O38,O3:O35)</f>
        <v>0.49289099526066349</v>
      </c>
      <c r="P39" s="34">
        <f>MIN(P38,P3:P35)</f>
        <v>7.8125E-2</v>
      </c>
      <c r="Q39" s="19"/>
      <c r="R39" s="34">
        <f>MIN(R38,R3:R35)</f>
        <v>7.2254335260115612E-2</v>
      </c>
      <c r="S39" s="34">
        <f>MIN(S38,S3:S35)</f>
        <v>4.9707602339181284E-2</v>
      </c>
      <c r="T39" s="34">
        <f>MIN(T38,T3:T35)</f>
        <v>5.2631578947368418E-2</v>
      </c>
      <c r="U39" s="19"/>
      <c r="V39" s="34">
        <f>MIN(V38,V3:V35)</f>
        <v>4.3478260869565216E-2</v>
      </c>
      <c r="W39" s="34">
        <f>MIN(W38,W3:W35)</f>
        <v>3.2608695652173912E-2</v>
      </c>
      <c r="X39" s="34">
        <f>MIN(X38,X3:X35)</f>
        <v>2.1276595744680851E-2</v>
      </c>
      <c r="Y39" s="35"/>
      <c r="Z39" s="34">
        <f>MIN(Z38,Z3:Z35)</f>
        <v>3.4090909090909088E-2</v>
      </c>
      <c r="AA39" s="34">
        <f>MIN(AA38,AA3:AA35)</f>
        <v>1.8604651162790697E-2</v>
      </c>
      <c r="AB39" s="34">
        <f>MIN(AB38,AB3:AB35)</f>
        <v>4.6153846153846156E-2</v>
      </c>
      <c r="AC39" s="36"/>
      <c r="AD39" s="36"/>
      <c r="AE39" s="34">
        <f>MIN(AE38,AE3:AE35)</f>
        <v>1.0474430067775724E-2</v>
      </c>
      <c r="AF39" s="34">
        <f>MIN(AF38,AF3:AF35)</f>
        <v>7.0921985815602835E-3</v>
      </c>
      <c r="AG39" s="34">
        <f>MIN(AG38,AG3:AG35)</f>
        <v>0.29573170731707316</v>
      </c>
      <c r="AH39" s="34">
        <f>MIN(AH38,AH3:AH35)</f>
        <v>5.1282051282051282E-3</v>
      </c>
      <c r="AI39" s="28"/>
      <c r="AJ39" s="34">
        <f>MIN(AJ38,AJ3:AJ35)</f>
        <v>5.4644808743169399E-3</v>
      </c>
      <c r="AK39" s="34">
        <f>MIN(AK38,AK3:AK35)</f>
        <v>6.5789473684210523E-3</v>
      </c>
      <c r="AL39" s="34">
        <f>MIN(AL38,AL3:AL35)</f>
        <v>6.0150375939849621E-2</v>
      </c>
      <c r="AM39" s="19"/>
      <c r="AN39" s="34">
        <f>MIN(AN38,AN3:AN35)</f>
        <v>1.2360939431396785E-3</v>
      </c>
      <c r="AO39" s="34">
        <f>MIN(AO38,AO3:AO35)</f>
        <v>2.8813559322033899E-2</v>
      </c>
      <c r="AP39" s="34">
        <f>MIN(AP38,AP3:AP35)</f>
        <v>4.1353383458646614E-2</v>
      </c>
      <c r="AQ39" s="19"/>
      <c r="AR39" s="34">
        <f>MIN(AR38,AR3:AR35)</f>
        <v>1.2659574468085107E-2</v>
      </c>
      <c r="AS39" s="34">
        <f>MIN(AS38,AS3:AS35)</f>
        <v>7.1787508973438618E-3</v>
      </c>
      <c r="AT39" s="19"/>
      <c r="AU39" s="34">
        <f>MIN(AU38,AU3:AU35)</f>
        <v>0.13967861557478367</v>
      </c>
      <c r="AV39" s="36"/>
    </row>
  </sheetData>
  <phoneticPr fontId="3" type="noConversion"/>
  <printOptions horizontalCentered="1" verticalCentered="1" gridLines="1"/>
  <pageMargins left="0.28999999999999998" right="0.26" top="1" bottom="0.57999999999999996" header="0.5" footer="0.3"/>
  <pageSetup paperSize="5" scale="60" fitToWidth="2" orientation="landscape" verticalDpi="0" r:id="rId1"/>
  <headerFooter alignWithMargins="0">
    <oddHeader>&amp;C&amp;"Arial,Bold Italic"&amp;18Percentage of Statewide Production of Each Degree at Each University by Discipline
2001-02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Degrees Granted (2)</vt:lpstr>
      <vt:lpstr>Sci &amp; Tech Degrees</vt:lpstr>
      <vt:lpstr>0102 Exp</vt:lpstr>
      <vt:lpstr>Degrees Granted</vt:lpstr>
      <vt:lpstr>% of Inst</vt:lpstr>
      <vt:lpstr>% of State</vt:lpstr>
      <vt:lpstr>'0102 Exp'!Print_Area</vt:lpstr>
      <vt:lpstr>'Degrees Granted (2)'!Print_Area</vt:lpstr>
      <vt:lpstr>'% of Inst'!Print_Titles</vt:lpstr>
      <vt:lpstr>'% of State'!Print_Titles</vt:lpstr>
      <vt:lpstr>'Degrees Granted'!Print_Titles</vt:lpstr>
      <vt:lpstr>'Degrees Granted (2)'!Print_Titles</vt:lpstr>
      <vt:lpstr>'Sci &amp; Tech Degrees'!Print_Titles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Cox, Chief Analyst</dc:creator>
  <cp:lastModifiedBy>Mikyska, Michelle</cp:lastModifiedBy>
  <cp:lastPrinted>2003-08-11T20:03:16Z</cp:lastPrinted>
  <dcterms:created xsi:type="dcterms:W3CDTF">2003-07-15T17:45:03Z</dcterms:created>
  <dcterms:modified xsi:type="dcterms:W3CDTF">2023-10-23T17:00:44Z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1288699879</vt:i4>
  </property>
  <property fmtid="{D5CDD505-2E9C-101B-9397-08002B2CF9AE}" pid="3" name="_EmailSubject">
    <vt:lpwstr>university materials</vt:lpwstr>
  </property>
  <property fmtid="{D5CDD505-2E9C-101B-9397-08002B2CF9AE}" pid="4" name="_AuthorEmail">
    <vt:lpwstr>COX.BOB@leg.state.fl.us</vt:lpwstr>
  </property>
  <property fmtid="{D5CDD505-2E9C-101B-9397-08002B2CF9AE}" pid="5" name="_AuthorEmailDisplayName">
    <vt:lpwstr>COX.BOB</vt:lpwstr>
  </property>
  <property fmtid="{D5CDD505-2E9C-101B-9397-08002B2CF9AE}" pid="6" name="_ReviewingToolsShownOnce">
    <vt:lpwstr/>
  </property>
</Properties>
</file>